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arunMishra\Downloads\Monthly Porfolio_Flexi\"/>
    </mc:Choice>
  </mc:AlternateContent>
  <xr:revisionPtr revIDLastSave="0" documentId="13_ncr:1_{49D88819-64EA-4479-AB27-67E7EE022779}" xr6:coauthVersionLast="47" xr6:coauthVersionMax="47" xr10:uidLastSave="{00000000-0000-0000-0000-000000000000}"/>
  <bookViews>
    <workbookView xWindow="-108" yWindow="-108" windowWidth="23256" windowHeight="13896" xr2:uid="{8F944C41-B8EE-419F-AF1C-5F2891F4C589}"/>
  </bookViews>
  <sheets>
    <sheet name="CMFCF_Jan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3" l="1"/>
  <c r="H50" i="3"/>
  <c r="G49" i="3"/>
  <c r="G50" i="3" s="1"/>
  <c r="H63" i="3"/>
  <c r="H64" i="3" s="1"/>
  <c r="G62" i="3"/>
  <c r="G61" i="3"/>
  <c r="G60" i="3"/>
  <c r="G59" i="3"/>
  <c r="G58" i="3"/>
  <c r="G57" i="3"/>
  <c r="H94" i="3"/>
  <c r="G94" i="3"/>
  <c r="H84" i="3"/>
  <c r="G84" i="3"/>
  <c r="G72" i="3"/>
  <c r="G75" i="3" s="1"/>
  <c r="H47" i="3"/>
  <c r="G47" i="3"/>
  <c r="F47" i="3"/>
  <c r="H100" i="3"/>
  <c r="H103" i="3" s="1"/>
  <c r="G100" i="3"/>
  <c r="G103" i="3" s="1"/>
  <c r="H72" i="3"/>
  <c r="H75" i="3" s="1"/>
  <c r="H88" i="3"/>
  <c r="G88" i="3"/>
  <c r="H80" i="3"/>
  <c r="G80" i="3"/>
  <c r="G63" i="3" l="1"/>
  <c r="G64" i="3" s="1"/>
  <c r="G53" i="3"/>
  <c r="H53" i="3"/>
  <c r="H89" i="3"/>
  <c r="G89" i="3"/>
  <c r="H106" i="3" l="1"/>
  <c r="G106" i="3"/>
</calcChain>
</file>

<file path=xl/sharedStrings.xml><?xml version="1.0" encoding="utf-8"?>
<sst xmlns="http://schemas.openxmlformats.org/spreadsheetml/2006/main" count="324" uniqueCount="222">
  <si>
    <t>Capitalmind Mutual Fund</t>
  </si>
  <si>
    <t>SCHEME NAME :</t>
  </si>
  <si>
    <t>Capitalmind Flexi Cap Fund 
(An open-ended dynamic equity scheme investing across large cap, mid cap &amp; small cap stocks)</t>
  </si>
  <si>
    <t>INCEPTION  DATE :</t>
  </si>
  <si>
    <t>Name of the Instrument / Issuer</t>
  </si>
  <si>
    <t>ISIN</t>
  </si>
  <si>
    <t>Rating / Industry^</t>
  </si>
  <si>
    <t>Quantity</t>
  </si>
  <si>
    <t>Market value
(Rs. in Lakhs)</t>
  </si>
  <si>
    <t>% to NAV</t>
  </si>
  <si>
    <t>YTM%</t>
  </si>
  <si>
    <t>YTC%*</t>
  </si>
  <si>
    <t>Equity &amp; Equity related</t>
  </si>
  <si>
    <t>(a) Listed / awaiting listing on Stock Exchanges</t>
  </si>
  <si>
    <t>Bharti Airtel Limited</t>
  </si>
  <si>
    <t>INE397D01024</t>
  </si>
  <si>
    <t>Telecom - Services</t>
  </si>
  <si>
    <t>Bajaj Finance Limited</t>
  </si>
  <si>
    <t>INE296A01032</t>
  </si>
  <si>
    <t>Finance</t>
  </si>
  <si>
    <t>ICICI Bank Limited</t>
  </si>
  <si>
    <t>INE090A01021</t>
  </si>
  <si>
    <t>Banks</t>
  </si>
  <si>
    <t>Pharmaceuticals &amp; Biotechnology</t>
  </si>
  <si>
    <t>Consumer Durables</t>
  </si>
  <si>
    <t>Capital Markets</t>
  </si>
  <si>
    <t>Multi Commodity Exchange of India Limited</t>
  </si>
  <si>
    <t>Sub Total</t>
  </si>
  <si>
    <t>NIL</t>
  </si>
  <si>
    <t>Money Market Instruments</t>
  </si>
  <si>
    <t>Reverse Repo / TREPS</t>
  </si>
  <si>
    <t>Clearing Corporation of India Ltd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</si>
  <si>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</si>
  <si>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</si>
  <si>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HDFC Bank Limited</t>
  </si>
  <si>
    <t>INE040A01034</t>
  </si>
  <si>
    <t>Maruti Suzuki India Limited</t>
  </si>
  <si>
    <t>INE585B01010</t>
  </si>
  <si>
    <t>Automobiles</t>
  </si>
  <si>
    <t>Indian Bank</t>
  </si>
  <si>
    <t>INE562A01011</t>
  </si>
  <si>
    <t>Bajaj Finserv Limited</t>
  </si>
  <si>
    <t>INE918I01026</t>
  </si>
  <si>
    <t>National Aluminium Company Limited</t>
  </si>
  <si>
    <t>INE139A01034</t>
  </si>
  <si>
    <t>Non - Ferrous Metals</t>
  </si>
  <si>
    <t>Eicher Motors Limited</t>
  </si>
  <si>
    <t>INE066A01021</t>
  </si>
  <si>
    <t>Muthoot Finance Limited</t>
  </si>
  <si>
    <t>INE414G01012</t>
  </si>
  <si>
    <t>The Federal Bank Limited</t>
  </si>
  <si>
    <t>INE171A01029</t>
  </si>
  <si>
    <t>UPL Limited</t>
  </si>
  <si>
    <t>INE628A01036</t>
  </si>
  <si>
    <t>Fertilizers &amp; Agrochemicals</t>
  </si>
  <si>
    <t>Chemicals &amp; Petrochemicals</t>
  </si>
  <si>
    <t>Treasury Bill</t>
  </si>
  <si>
    <t>Sovereign</t>
  </si>
  <si>
    <t>Total</t>
  </si>
  <si>
    <t>(b) Unlisted</t>
  </si>
  <si>
    <t>Derivatives</t>
  </si>
  <si>
    <t>Index / Stock Futures</t>
  </si>
  <si>
    <t xml:space="preserve"> </t>
  </si>
  <si>
    <t>Net Receivables / (Payables)</t>
  </si>
  <si>
    <t>GRAND TOTAL</t>
  </si>
  <si>
    <t>Underlying</t>
  </si>
  <si>
    <t>Long / Short</t>
  </si>
  <si>
    <t>Current price of the contract</t>
  </si>
  <si>
    <t>Margin maintained in Rs. Lakhs</t>
  </si>
  <si>
    <t xml:space="preserve">Total Number of contracts where futures were bought : </t>
  </si>
  <si>
    <t xml:space="preserve">Total Number of contracts where futures were sold : </t>
  </si>
  <si>
    <t>Gross Notional Value of contracts where futures were bought (Rs.) :</t>
  </si>
  <si>
    <t xml:space="preserve">Gross Notional Value of contracts where futures were sold (Rs.) :  </t>
  </si>
  <si>
    <t xml:space="preserve">Net Profit/(Loss) value on all contracts combined (Rs.) : </t>
  </si>
  <si>
    <t>Notes &amp; Symbols :-</t>
  </si>
  <si>
    <t xml:space="preserve"> ^  -&gt; Industry classification as recommended by AMFI and wherever not available, internal classification has been used.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</si>
  <si>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</si>
  <si>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</si>
  <si>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</si>
  <si>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Capitalmind Flexi Cap Fund - Direct Plan - Growth Option</t>
  </si>
  <si>
    <t>Capitalmind Flexi Cap Fund - Regular Plan - Growth Option</t>
  </si>
  <si>
    <t>Lumpsum Investment Performance*</t>
  </si>
  <si>
    <t>Time Period</t>
  </si>
  <si>
    <t>Scheme</t>
  </si>
  <si>
    <t>Benchmark Index</t>
  </si>
  <si>
    <t>Value of Investment of Rs. 10,000/-</t>
  </si>
  <si>
    <t>Capitalmind Flexi Cap Fund (Direct Plan)</t>
  </si>
  <si>
    <t>Capitalmind Flexi Cap Fund (Regular Plan)</t>
  </si>
  <si>
    <t>Nifty 500 (TRI)</t>
  </si>
  <si>
    <t>Last 1 Year</t>
  </si>
  <si>
    <t>N.A</t>
  </si>
  <si>
    <t>Last 3 Years</t>
  </si>
  <si>
    <t>Last 5 Years</t>
  </si>
  <si>
    <t>Last 10 Years</t>
  </si>
  <si>
    <t>* Not applicable as the scheme has not completed 1 year (5.9.1 of Master Circular for Mutual Funds dated 27 June 2024)</t>
  </si>
  <si>
    <t>Portfolio Turnover Ratio (times) (including derivatives)</t>
  </si>
  <si>
    <t>Total number of instances of deviation in valuation of securities of the scheme from the valuation price given by the valuation agencies during the period are: Nil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</si>
  <si>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</si>
  <si>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</si>
  <si>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</si>
  <si>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Market Value includes accrued interest (if any)</t>
  </si>
  <si>
    <t>Total value and percentage of illiquid equity shares: Nil</t>
  </si>
  <si>
    <t>Total below investment grade or default provided for and its percentage to NAV: Nil</t>
  </si>
  <si>
    <t xml:space="preserve">MONTHLY PORTFOLIO STATEMENT AS ON : </t>
  </si>
  <si>
    <t>Bharat Electronics Limited</t>
  </si>
  <si>
    <t>INE263A01024</t>
  </si>
  <si>
    <t>Aerospace &amp; Defense</t>
  </si>
  <si>
    <t>Debt Instruments</t>
  </si>
  <si>
    <t>(a) Listed / awaiting listing on Stock Exchange</t>
  </si>
  <si>
    <t>(b) Privately placed / Unlisted</t>
  </si>
  <si>
    <t>Titan Company Limited</t>
  </si>
  <si>
    <t>Hero MotoCorp Limited</t>
  </si>
  <si>
    <t>Solar Industries India Limited</t>
  </si>
  <si>
    <t>Ashok Leyland Limited</t>
  </si>
  <si>
    <t>SBI Cards and Payment Services Limited</t>
  </si>
  <si>
    <t>State Bank of India</t>
  </si>
  <si>
    <t>TVS Motor Company Limited</t>
  </si>
  <si>
    <t>Asian Paints Limited</t>
  </si>
  <si>
    <t>Reliance Industries Limited</t>
  </si>
  <si>
    <t>Canara Bank</t>
  </si>
  <si>
    <t>Bank of Baroda</t>
  </si>
  <si>
    <t>Hindalco Industries Limited</t>
  </si>
  <si>
    <t>Vedanta Limited</t>
  </si>
  <si>
    <t>Aditya Birla Capital Limited</t>
  </si>
  <si>
    <t>L&amp;T Finance Limited</t>
  </si>
  <si>
    <t>INE280A01028</t>
  </si>
  <si>
    <t>INE158A01026</t>
  </si>
  <si>
    <t>INE343H01029</t>
  </si>
  <si>
    <t>INE208A01029</t>
  </si>
  <si>
    <t>INE018E01016</t>
  </si>
  <si>
    <t>INE062A01020</t>
  </si>
  <si>
    <t>INE494B01023</t>
  </si>
  <si>
    <t>INE021A01026</t>
  </si>
  <si>
    <t>INE002A01018</t>
  </si>
  <si>
    <t>INE476A01022</t>
  </si>
  <si>
    <t>INE028A01039</t>
  </si>
  <si>
    <t>INE038A01020</t>
  </si>
  <si>
    <t>INE205A01025</t>
  </si>
  <si>
    <t>INE674K01013</t>
  </si>
  <si>
    <t>INE498L01015</t>
  </si>
  <si>
    <t>Agricultural, Commercial &amp; Construction Vehicles</t>
  </si>
  <si>
    <t>Petroleum Products</t>
  </si>
  <si>
    <t>Diversified Metals</t>
  </si>
  <si>
    <t>Insurance</t>
  </si>
  <si>
    <t>Bajaj Finance Limited (18/02/2026) (ZCB) **</t>
  </si>
  <si>
    <t>7.11% Small Industries Dev Bank of India (27/02/2026) **</t>
  </si>
  <si>
    <t>INE296A07RY7</t>
  </si>
  <si>
    <t>INE556F08KB4</t>
  </si>
  <si>
    <t>CRISIL AAA</t>
  </si>
  <si>
    <t>ICRA AAA</t>
  </si>
  <si>
    <t>Commercial Paper</t>
  </si>
  <si>
    <t>364 Days Tbill (MD 12/11/2026)</t>
  </si>
  <si>
    <t>IN002025Z336</t>
  </si>
  <si>
    <t>August 04, 2025</t>
  </si>
  <si>
    <t>SBI Life Insurance Company Limited</t>
  </si>
  <si>
    <t>Cummins India Limited</t>
  </si>
  <si>
    <t>INE123W01016</t>
  </si>
  <si>
    <t>INE298A01020</t>
  </si>
  <si>
    <t>Industrial Products</t>
  </si>
  <si>
    <t>7.9237% Bajaj Housing Finance Limited (16/03/2026) **</t>
  </si>
  <si>
    <t>INE377Y07375</t>
  </si>
  <si>
    <t>8.65% Muthoot Finance Limited (23/03/2026) **</t>
  </si>
  <si>
    <t>INE414G07HW8</t>
  </si>
  <si>
    <t>ICRA AA+</t>
  </si>
  <si>
    <t>INE733E14BU9</t>
  </si>
  <si>
    <t>CRISIL A1+</t>
  </si>
  <si>
    <t>Certificate of Deposit</t>
  </si>
  <si>
    <t>INE514E16CJ9</t>
  </si>
  <si>
    <t>364 Days Tbill (MD 26/03/2026)</t>
  </si>
  <si>
    <t>IN002024Z503</t>
  </si>
  <si>
    <t>AMC Repo Clearing Limited</t>
  </si>
  <si>
    <t>Inception date of the Scheme is August 04, 2025.</t>
  </si>
  <si>
    <t>Coal India Limited</t>
  </si>
  <si>
    <t>Axis Bank Limited</t>
  </si>
  <si>
    <t>Punjab National Bank</t>
  </si>
  <si>
    <t>Bharat Petroleum Corporation Limited</t>
  </si>
  <si>
    <t>Torrent Pharmaceuticals Limited</t>
  </si>
  <si>
    <t>Consumable Fuels</t>
  </si>
  <si>
    <t>INE238A01034</t>
  </si>
  <si>
    <t>INE160A01022</t>
  </si>
  <si>
    <t>INE029A01011</t>
  </si>
  <si>
    <t>INE685A01028</t>
  </si>
  <si>
    <t>INE745G01043</t>
  </si>
  <si>
    <t>Export Import Bank of India (20/03/2026) #</t>
  </si>
  <si>
    <t>INE514E16CK7</t>
  </si>
  <si>
    <t>Others</t>
  </si>
  <si>
    <t>Mutual Fund Units</t>
  </si>
  <si>
    <t>Capitalmind Liquid Fund - Direct-Growth</t>
  </si>
  <si>
    <t>INF226401034</t>
  </si>
  <si>
    <t>BAJFINANCE_24/02/2026</t>
  </si>
  <si>
    <t>BAJAJFINSV_24/02/2026</t>
  </si>
  <si>
    <t>ICICIBANK_30/03/2026</t>
  </si>
  <si>
    <t>RELIANCE_30/03/2026</t>
  </si>
  <si>
    <t>SBICARD_24/02/2026</t>
  </si>
  <si>
    <t>SOLARINDS_24/02/2026</t>
  </si>
  <si>
    <t>REIT</t>
  </si>
  <si>
    <t>Embassy Office Parks REIT</t>
  </si>
  <si>
    <t>INE041025011</t>
  </si>
  <si>
    <t>Hedging Positions through Futures as on JANUARY 31, 2026</t>
  </si>
  <si>
    <t>Short</t>
  </si>
  <si>
    <r>
      <t>NAV Rs. per unit as on December 31, 2025</t>
    </r>
    <r>
      <rPr>
        <b/>
        <vertAlign val="superscript"/>
        <sz val="14"/>
        <color theme="0"/>
        <rFont val="Atkinson Hyperlegible Next"/>
      </rPr>
      <t>$</t>
    </r>
  </si>
  <si>
    <r>
      <t>NAV Rs. per unit as on 
January 30, 2025</t>
    </r>
    <r>
      <rPr>
        <b/>
        <sz val="16"/>
        <color theme="0"/>
        <rFont val="Atkinson Hyperlegible Next"/>
      </rPr>
      <t>*</t>
    </r>
  </si>
  <si>
    <r>
      <rPr>
        <b/>
        <vertAlign val="superscript"/>
        <sz val="16"/>
        <color theme="1"/>
        <rFont val="Atkinson Hyperlegible Next"/>
      </rPr>
      <t>$</t>
    </r>
    <r>
      <rPr>
        <b/>
        <vertAlign val="superscript"/>
        <sz val="11"/>
        <color theme="1"/>
        <rFont val="Atkinson Hyperlegible Next"/>
      </rPr>
      <t xml:space="preserve"> </t>
    </r>
    <r>
      <rPr>
        <b/>
        <sz val="14"/>
        <color theme="1"/>
        <rFont val="Atkinson Hyperlegible Next"/>
      </rPr>
      <t>Data as on last Business day of the month i.e. 31st December 2025</t>
    </r>
  </si>
  <si>
    <t>No bonus was declared during the month ended January 31, 2025.</t>
  </si>
  <si>
    <t>Investment in Repo in Corporate Debt Securities during the month ended January 31, 2025 is : 2.33%</t>
  </si>
  <si>
    <t>The total market value of investments in foreign securities / American Depositary Receipts / Global Depositary Receipts as on January 31, 2025  is Nil.</t>
  </si>
  <si>
    <t>Investments in Credit Default Swap (CDS) during the month/as on January 31, 2025: Nil</t>
  </si>
  <si>
    <t>Funds parked in short term deposit(s) during the period / as on January 31, 2025: Nil</t>
  </si>
  <si>
    <t xml:space="preserve">Total investments in Foreign Securities / Overseas ETFs as at January 31, 2025 and its percentage to NAV : Nil. </t>
  </si>
  <si>
    <t>Total exposure due to futures (hedging positions) as a %age of net assets : (8.97%)</t>
  </si>
  <si>
    <r>
      <rPr>
        <b/>
        <vertAlign val="superscript"/>
        <sz val="16"/>
        <color theme="1"/>
        <rFont val="Atkinson Hyperlegible Next"/>
      </rPr>
      <t>*</t>
    </r>
    <r>
      <rPr>
        <b/>
        <vertAlign val="superscript"/>
        <sz val="11"/>
        <color theme="1"/>
        <rFont val="Atkinson Hyperlegible Next"/>
      </rPr>
      <t xml:space="preserve"> </t>
    </r>
    <r>
      <rPr>
        <b/>
        <sz val="14"/>
        <color theme="1"/>
        <rFont val="Atkinson Hyperlegible Next"/>
      </rPr>
      <t>Data as on Monthly disclosure date i.e. 30th January 2026</t>
    </r>
  </si>
  <si>
    <t>For the period ended JANUARY 31, 2026 following details specified for hedging transactions through futures which have been squared off/expired:</t>
  </si>
  <si>
    <t>** Thinly Traded Securities/Non Traded Securities</t>
  </si>
  <si>
    <t>#  Unlisted Security</t>
  </si>
  <si>
    <t>**#  Both Thinly Traded Securities/Non Traded Securities and Unlisted securities</t>
  </si>
  <si>
    <t>NTPC Limited (10/03/2026)**</t>
  </si>
  <si>
    <t>Export Import Bank of India (04/03/2026) **#</t>
  </si>
  <si>
    <t>The total outstanding exposure in derivative instruments as on January 31, 2025 : 8.97%</t>
  </si>
  <si>
    <t>Since Inception^</t>
  </si>
  <si>
    <t xml:space="preserve">^ Inception date of the scheme is 4th August 2025. However, 6th August 2025 is considered here since the first NAV of the scheme was published on  6th August 2025. </t>
  </si>
  <si>
    <t>January 31, 2026</t>
  </si>
  <si>
    <t>INE522F01014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</si>
</sst>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[$-14009]dddd\,\ d\ mmmm\,\ yyyy;@"/>
    <numFmt numFmtId="165" formatCode="_(* #,##0_);_(* \(#,##0\);_(* &quot;-&quot;??_);_(@_)"/>
    <numFmt numFmtId="166" formatCode="#,##0.00%;\(#,##0.00\)%"/>
    <numFmt numFmtId="167" formatCode="#,##0.00;\(#,##0.00\)"/>
    <numFmt numFmtId="168" formatCode="#,##0.00%"/>
    <numFmt numFmtId="169" formatCode="_(* #,##0.00_);_(* \(#,##0.00\);_(* &quot;-&quot;??_);_(@_)"/>
    <numFmt numFmtId="170" formatCode="0.0000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1"/>
      <color theme="1"/>
      <name val="Atkinson Hyperlegible Next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b/>
      <vertAlign val="superscript"/>
      <sz val="14"/>
      <color theme="0"/>
      <name val="Atkinson Hyperlegible Next"/>
    </font>
    <font>
      <b/>
      <vertAlign val="superscript"/>
      <sz val="16"/>
      <color theme="1"/>
      <name val="Atkinson Hyperlegible Next"/>
    </font>
  </fonts>
  <fills count="4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5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5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167" fontId="14" fillId="0" borderId="21" xfId="0" applyNumberFormat="1" applyFont="1" applyBorder="1" applyAlignment="1">
      <alignment horizontal="right" vertical="top" wrapText="1"/>
    </xf>
    <xf numFmtId="166" fontId="14" fillId="0" borderId="20" xfId="0" applyNumberFormat="1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7" fontId="14" fillId="0" borderId="0" xfId="0" applyNumberFormat="1" applyFont="1" applyAlignment="1">
      <alignment horizontal="right" vertical="top" wrapText="1"/>
    </xf>
    <xf numFmtId="0" fontId="6" fillId="0" borderId="16" xfId="0" applyFont="1" applyBorder="1" applyAlignment="1">
      <alignment horizontal="left" vertical="top" wrapText="1"/>
    </xf>
    <xf numFmtId="167" fontId="14" fillId="0" borderId="16" xfId="0" applyNumberFormat="1" applyFont="1" applyBorder="1" applyAlignment="1">
      <alignment horizontal="right" vertical="top" wrapText="1"/>
    </xf>
    <xf numFmtId="166" fontId="14" fillId="0" borderId="16" xfId="0" applyNumberFormat="1" applyFont="1" applyBorder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8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5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15" fillId="0" borderId="26" xfId="0" applyFont="1" applyBorder="1"/>
    <xf numFmtId="43" fontId="4" fillId="0" borderId="0" xfId="1" applyFont="1" applyFill="1" applyBorder="1"/>
    <xf numFmtId="4" fontId="4" fillId="0" borderId="27" xfId="0" applyNumberFormat="1" applyFont="1" applyBorder="1"/>
    <xf numFmtId="0" fontId="4" fillId="0" borderId="27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4" fontId="4" fillId="0" borderId="0" xfId="0" applyNumberFormat="1" applyFont="1"/>
    <xf numFmtId="0" fontId="15" fillId="0" borderId="28" xfId="0" applyFont="1" applyBorder="1"/>
    <xf numFmtId="0" fontId="15" fillId="0" borderId="29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5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/>
    <xf numFmtId="43" fontId="4" fillId="0" borderId="0" xfId="1" applyFont="1" applyFill="1" applyAlignment="1"/>
    <xf numFmtId="0" fontId="8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/>
    <xf numFmtId="165" fontId="7" fillId="0" borderId="0" xfId="2" applyNumberFormat="1" applyFont="1" applyAlignment="1"/>
    <xf numFmtId="169" fontId="7" fillId="0" borderId="0" xfId="2" applyNumberFormat="1" applyFont="1" applyAlignment="1"/>
    <xf numFmtId="165" fontId="7" fillId="0" borderId="0" xfId="2" applyNumberFormat="1" applyFont="1" applyBorder="1" applyAlignment="1"/>
    <xf numFmtId="10" fontId="14" fillId="0" borderId="21" xfId="6" applyNumberFormat="1" applyFont="1" applyBorder="1" applyAlignment="1">
      <alignment horizontal="right" vertical="top" wrapText="1"/>
    </xf>
    <xf numFmtId="0" fontId="6" fillId="0" borderId="33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167" fontId="14" fillId="0" borderId="35" xfId="0" applyNumberFormat="1" applyFont="1" applyBorder="1" applyAlignment="1">
      <alignment horizontal="right" vertical="top" wrapText="1"/>
    </xf>
    <xf numFmtId="166" fontId="14" fillId="0" borderId="34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right" vertical="top" wrapText="1"/>
    </xf>
    <xf numFmtId="3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166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167" fontId="6" fillId="0" borderId="0" xfId="0" applyNumberFormat="1" applyFont="1" applyAlignment="1">
      <alignment horizontal="right" vertical="top" wrapText="1"/>
    </xf>
    <xf numFmtId="0" fontId="14" fillId="0" borderId="36" xfId="0" applyFont="1" applyBorder="1" applyAlignment="1">
      <alignment vertical="top" wrapText="1"/>
    </xf>
    <xf numFmtId="0" fontId="6" fillId="0" borderId="37" xfId="0" applyFont="1" applyBorder="1" applyAlignment="1">
      <alignment horizontal="right" vertical="top" wrapText="1"/>
    </xf>
    <xf numFmtId="0" fontId="4" fillId="0" borderId="0" xfId="0" applyFont="1" applyAlignment="1" applyProtection="1">
      <alignment wrapText="1"/>
      <protection locked="0"/>
    </xf>
    <xf numFmtId="0" fontId="14" fillId="0" borderId="8" xfId="0" applyFont="1" applyBorder="1" applyAlignment="1">
      <alignment vertical="top" wrapText="1"/>
    </xf>
    <xf numFmtId="0" fontId="14" fillId="0" borderId="37" xfId="0" applyFont="1" applyBorder="1" applyAlignment="1">
      <alignment horizontal="right" vertical="top" wrapText="1"/>
    </xf>
    <xf numFmtId="0" fontId="6" fillId="0" borderId="8" xfId="0" applyFont="1" applyBorder="1" applyAlignment="1">
      <alignment vertical="top" wrapText="1"/>
    </xf>
    <xf numFmtId="0" fontId="14" fillId="0" borderId="38" xfId="0" applyFont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39" xfId="0" applyFont="1" applyBorder="1" applyAlignment="1">
      <alignment vertical="top" wrapText="1"/>
    </xf>
    <xf numFmtId="0" fontId="14" fillId="0" borderId="40" xfId="0" applyFont="1" applyBorder="1" applyAlignment="1">
      <alignment vertical="top" wrapText="1"/>
    </xf>
    <xf numFmtId="0" fontId="6" fillId="0" borderId="41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right" vertical="top" wrapText="1"/>
    </xf>
    <xf numFmtId="0" fontId="5" fillId="3" borderId="0" xfId="0" applyFont="1" applyFill="1"/>
    <xf numFmtId="0" fontId="16" fillId="0" borderId="23" xfId="0" applyFont="1" applyBorder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17" fillId="0" borderId="24" xfId="0" applyFont="1" applyBorder="1" applyAlignment="1">
      <alignment horizontal="right" vertical="top" wrapText="1"/>
    </xf>
    <xf numFmtId="0" fontId="6" fillId="0" borderId="45" xfId="0" applyFont="1" applyBorder="1" applyAlignment="1">
      <alignment horizontal="right" vertical="top" wrapText="1"/>
    </xf>
    <xf numFmtId="0" fontId="14" fillId="0" borderId="44" xfId="0" applyFont="1" applyBorder="1" applyAlignment="1">
      <alignment horizontal="right" vertical="top" wrapText="1"/>
    </xf>
    <xf numFmtId="166" fontId="6" fillId="0" borderId="46" xfId="0" applyNumberFormat="1" applyFont="1" applyBorder="1" applyAlignment="1">
      <alignment horizontal="right" vertical="top" wrapText="1"/>
    </xf>
    <xf numFmtId="0" fontId="6" fillId="0" borderId="44" xfId="0" applyFont="1" applyBorder="1" applyAlignment="1">
      <alignment horizontal="right" vertical="top" wrapText="1"/>
    </xf>
    <xf numFmtId="0" fontId="17" fillId="0" borderId="45" xfId="0" applyFont="1" applyBorder="1" applyAlignment="1">
      <alignment horizontal="right" vertical="top" wrapText="1"/>
    </xf>
    <xf numFmtId="0" fontId="14" fillId="0" borderId="45" xfId="0" applyFont="1" applyBorder="1" applyAlignment="1">
      <alignment horizontal="right" vertical="top" wrapText="1"/>
    </xf>
    <xf numFmtId="0" fontId="14" fillId="0" borderId="26" xfId="0" applyFont="1" applyBorder="1" applyAlignment="1">
      <alignment vertical="top" wrapText="1"/>
    </xf>
    <xf numFmtId="0" fontId="16" fillId="0" borderId="20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3" fontId="6" fillId="0" borderId="16" xfId="0" applyNumberFormat="1" applyFont="1" applyBorder="1" applyAlignment="1">
      <alignment horizontal="left" vertical="top" wrapText="1"/>
    </xf>
    <xf numFmtId="167" fontId="14" fillId="0" borderId="42" xfId="0" applyNumberFormat="1" applyFont="1" applyBorder="1" applyAlignment="1">
      <alignment horizontal="right" vertical="top" wrapText="1"/>
    </xf>
    <xf numFmtId="9" fontId="14" fillId="0" borderId="42" xfId="6" applyFont="1" applyFill="1" applyBorder="1" applyAlignment="1">
      <alignment horizontal="right" vertical="top" wrapText="1"/>
    </xf>
    <xf numFmtId="0" fontId="14" fillId="0" borderId="47" xfId="0" applyFont="1" applyBorder="1" applyAlignment="1">
      <alignment horizontal="right" vertical="top" wrapText="1"/>
    </xf>
    <xf numFmtId="0" fontId="6" fillId="0" borderId="16" xfId="0" applyFont="1" applyBorder="1" applyAlignment="1">
      <alignment horizontal="center" vertical="top" wrapText="1"/>
    </xf>
    <xf numFmtId="4" fontId="6" fillId="0" borderId="16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right"/>
    </xf>
    <xf numFmtId="0" fontId="4" fillId="0" borderId="18" xfId="0" applyFont="1" applyBorder="1" applyAlignment="1">
      <alignment horizontal="center"/>
    </xf>
    <xf numFmtId="0" fontId="5" fillId="0" borderId="26" xfId="0" applyFont="1" applyBorder="1" applyAlignment="1">
      <alignment wrapText="1"/>
    </xf>
    <xf numFmtId="0" fontId="5" fillId="0" borderId="0" xfId="0" applyFont="1" applyAlignment="1">
      <alignment wrapText="1"/>
    </xf>
    <xf numFmtId="0" fontId="14" fillId="0" borderId="30" xfId="0" applyFont="1" applyBorder="1" applyAlignment="1">
      <alignment horizontal="right" vertical="top" wrapText="1"/>
    </xf>
    <xf numFmtId="0" fontId="15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4" fontId="5" fillId="3" borderId="9" xfId="0" applyNumberFormat="1" applyFont="1" applyFill="1" applyBorder="1" applyAlignment="1">
      <alignment horizontal="left"/>
    </xf>
    <xf numFmtId="164" fontId="5" fillId="3" borderId="10" xfId="0" applyNumberFormat="1" applyFont="1" applyFill="1" applyBorder="1" applyAlignment="1">
      <alignment horizontal="left"/>
    </xf>
    <xf numFmtId="164" fontId="5" fillId="3" borderId="11" xfId="0" applyNumberFormat="1" applyFont="1" applyFill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</xdr:colOff>
      <xdr:row>172</xdr:row>
      <xdr:rowOff>15239</xdr:rowOff>
    </xdr:from>
    <xdr:to>
      <xdr:col>4</xdr:col>
      <xdr:colOff>2038894</xdr:colOff>
      <xdr:row>185</xdr:row>
      <xdr:rowOff>57702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AE770A-0670-4FC6-91BD-20148F84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" y="34267139"/>
          <a:ext cx="9937024" cy="3569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P188"/>
  <sheetViews>
    <sheetView tabSelected="1" zoomScale="73" zoomScaleNormal="85" workbookViewId="0">
      <selection activeCell="D6" sqref="D6:J6"/>
    </sheetView>
  </sheetViews>
  <sheetFormatPr defaultColWidth="9.109375" defaultRowHeight="19.8"/>
  <cols>
    <col min="1" max="2" width="9.109375" style="1"/>
    <col min="3" max="3" width="81.109375" style="1" customWidth="1"/>
    <col min="4" max="4" width="37.6640625" style="1" customWidth="1"/>
    <col min="5" max="5" width="62" style="1" customWidth="1"/>
    <col min="6" max="6" width="35.44140625" style="1" bestFit="1" customWidth="1"/>
    <col min="7" max="7" width="33.6640625" style="1" customWidth="1"/>
    <col min="8" max="8" width="21.6640625" style="1" customWidth="1"/>
    <col min="9" max="9" width="12.44140625" style="1" bestFit="1" customWidth="1"/>
    <col min="10" max="10" width="13.5546875" style="1" bestFit="1" customWidth="1"/>
    <col min="11" max="11" width="9.109375" style="1"/>
    <col min="12" max="12" width="9.88671875" style="1" customWidth="1"/>
    <col min="13" max="16384" width="9.109375" style="1"/>
  </cols>
  <sheetData>
    <row r="2" spans="3:10" ht="20.399999999999999" thickBot="1"/>
    <row r="3" spans="3:10" ht="24" thickBot="1">
      <c r="C3" s="119" t="s">
        <v>0</v>
      </c>
      <c r="D3" s="120"/>
      <c r="E3" s="120"/>
      <c r="F3" s="120"/>
      <c r="G3" s="120"/>
      <c r="H3" s="120"/>
      <c r="I3" s="120"/>
      <c r="J3" s="121"/>
    </row>
    <row r="4" spans="3:10" ht="43.5" customHeight="1">
      <c r="C4" s="9" t="s">
        <v>1</v>
      </c>
      <c r="D4" s="122" t="s">
        <v>2</v>
      </c>
      <c r="E4" s="123"/>
      <c r="F4" s="123"/>
      <c r="G4" s="123"/>
      <c r="H4" s="123"/>
      <c r="I4" s="123"/>
      <c r="J4" s="124"/>
    </row>
    <row r="5" spans="3:10">
      <c r="C5" s="3" t="s">
        <v>3</v>
      </c>
      <c r="D5" s="125" t="s">
        <v>153</v>
      </c>
      <c r="E5" s="126"/>
      <c r="F5" s="126"/>
      <c r="G5" s="126"/>
      <c r="H5" s="126"/>
      <c r="I5" s="126"/>
      <c r="J5" s="127"/>
    </row>
    <row r="6" spans="3:10" ht="20.399999999999999" thickBot="1">
      <c r="C6" s="4" t="s">
        <v>103</v>
      </c>
      <c r="D6" s="128" t="s">
        <v>220</v>
      </c>
      <c r="E6" s="129"/>
      <c r="F6" s="129"/>
      <c r="G6" s="129"/>
      <c r="H6" s="129"/>
      <c r="I6" s="129"/>
      <c r="J6" s="130"/>
    </row>
    <row r="7" spans="3:10" ht="20.399999999999999" thickBot="1">
      <c r="C7" s="5"/>
      <c r="F7" s="6"/>
      <c r="G7" s="7"/>
      <c r="H7" s="7"/>
      <c r="I7" s="7"/>
      <c r="J7" s="7"/>
    </row>
    <row r="8" spans="3:10" s="2" customFormat="1" ht="39.6">
      <c r="C8" s="10" t="s">
        <v>4</v>
      </c>
      <c r="D8" s="11" t="s">
        <v>5</v>
      </c>
      <c r="E8" s="12" t="s">
        <v>6</v>
      </c>
      <c r="F8" s="13" t="s">
        <v>7</v>
      </c>
      <c r="G8" s="14" t="s">
        <v>8</v>
      </c>
      <c r="H8" s="14" t="s">
        <v>9</v>
      </c>
      <c r="I8" s="14" t="s">
        <v>10</v>
      </c>
      <c r="J8" s="15" t="s">
        <v>11</v>
      </c>
    </row>
    <row r="9" spans="3:10">
      <c r="C9" s="79" t="s">
        <v>12</v>
      </c>
      <c r="D9" s="17"/>
      <c r="E9" s="17"/>
      <c r="F9" s="17"/>
      <c r="G9" s="17"/>
      <c r="H9" s="17"/>
      <c r="I9" s="18"/>
      <c r="J9" s="80"/>
    </row>
    <row r="10" spans="3:10">
      <c r="C10" s="79" t="s">
        <v>13</v>
      </c>
      <c r="D10" s="17"/>
      <c r="E10" s="17"/>
      <c r="F10" s="17"/>
      <c r="G10" s="81"/>
      <c r="H10" s="18"/>
      <c r="I10" s="18"/>
      <c r="J10" s="80"/>
    </row>
    <row r="11" spans="3:10">
      <c r="C11" s="84" t="s">
        <v>113</v>
      </c>
      <c r="D11" s="24" t="s">
        <v>128</v>
      </c>
      <c r="E11" s="24" t="s">
        <v>140</v>
      </c>
      <c r="F11" s="73">
        <v>595927</v>
      </c>
      <c r="G11" s="74">
        <v>1172.1300000000001</v>
      </c>
      <c r="H11" s="75">
        <v>3.4099999999999998E-2</v>
      </c>
      <c r="I11" s="95"/>
      <c r="J11" s="80"/>
    </row>
    <row r="12" spans="3:10">
      <c r="C12" s="84" t="s">
        <v>43</v>
      </c>
      <c r="D12" s="24" t="s">
        <v>44</v>
      </c>
      <c r="E12" s="24" t="s">
        <v>45</v>
      </c>
      <c r="F12" s="73">
        <v>291945</v>
      </c>
      <c r="G12" s="74">
        <v>1125.3</v>
      </c>
      <c r="H12" s="75">
        <v>3.2800000000000003E-2</v>
      </c>
      <c r="I12" s="95"/>
      <c r="J12" s="80"/>
    </row>
    <row r="13" spans="3:10">
      <c r="C13" s="84" t="s">
        <v>50</v>
      </c>
      <c r="D13" s="24" t="s">
        <v>51</v>
      </c>
      <c r="E13" s="24" t="s">
        <v>22</v>
      </c>
      <c r="F13" s="73">
        <v>381520</v>
      </c>
      <c r="G13" s="74">
        <v>1097.82</v>
      </c>
      <c r="H13" s="75">
        <v>3.2000000000000001E-2</v>
      </c>
      <c r="I13" s="95"/>
      <c r="J13" s="80"/>
    </row>
    <row r="14" spans="3:10">
      <c r="C14" s="84" t="s">
        <v>172</v>
      </c>
      <c r="D14" s="24" t="s">
        <v>221</v>
      </c>
      <c r="E14" s="24" t="s">
        <v>177</v>
      </c>
      <c r="F14" s="73">
        <v>235393</v>
      </c>
      <c r="G14" s="74">
        <v>1037.49</v>
      </c>
      <c r="H14" s="75">
        <v>3.0200000000000001E-2</v>
      </c>
      <c r="I14" s="95"/>
      <c r="J14" s="80"/>
    </row>
    <row r="15" spans="3:10">
      <c r="C15" s="84" t="s">
        <v>115</v>
      </c>
      <c r="D15" s="24" t="s">
        <v>130</v>
      </c>
      <c r="E15" s="24" t="s">
        <v>22</v>
      </c>
      <c r="F15" s="73">
        <v>94193</v>
      </c>
      <c r="G15" s="74">
        <v>1014.6</v>
      </c>
      <c r="H15" s="75">
        <v>2.9499999999999998E-2</v>
      </c>
      <c r="I15" s="95"/>
      <c r="J15" s="80"/>
    </row>
    <row r="16" spans="3:10">
      <c r="C16" s="84" t="s">
        <v>48</v>
      </c>
      <c r="D16" s="24" t="s">
        <v>49</v>
      </c>
      <c r="E16" s="24" t="s">
        <v>19</v>
      </c>
      <c r="F16" s="73">
        <v>25083</v>
      </c>
      <c r="G16" s="74">
        <v>960.58</v>
      </c>
      <c r="H16" s="75">
        <v>2.8000000000000001E-2</v>
      </c>
      <c r="I16" s="95"/>
      <c r="J16" s="80"/>
    </row>
    <row r="17" spans="3:10">
      <c r="C17" s="84" t="s">
        <v>121</v>
      </c>
      <c r="D17" s="24" t="s">
        <v>136</v>
      </c>
      <c r="E17" s="24" t="s">
        <v>45</v>
      </c>
      <c r="F17" s="73">
        <v>95264</v>
      </c>
      <c r="G17" s="74">
        <v>917.01</v>
      </c>
      <c r="H17" s="75">
        <v>2.6700000000000002E-2</v>
      </c>
      <c r="I17" s="95"/>
      <c r="J17" s="80"/>
    </row>
    <row r="18" spans="3:10">
      <c r="C18" s="84" t="s">
        <v>14</v>
      </c>
      <c r="D18" s="24" t="s">
        <v>15</v>
      </c>
      <c r="E18" s="24" t="s">
        <v>16</v>
      </c>
      <c r="F18" s="73">
        <v>45304</v>
      </c>
      <c r="G18" s="74">
        <v>891.9</v>
      </c>
      <c r="H18" s="75">
        <v>2.5999999999999999E-2</v>
      </c>
      <c r="I18" s="95"/>
      <c r="J18" s="80"/>
    </row>
    <row r="19" spans="3:10">
      <c r="C19" s="84" t="s">
        <v>122</v>
      </c>
      <c r="D19" s="24" t="s">
        <v>137</v>
      </c>
      <c r="E19" s="24" t="s">
        <v>142</v>
      </c>
      <c r="F19" s="73">
        <v>129863</v>
      </c>
      <c r="G19" s="74">
        <v>885.08</v>
      </c>
      <c r="H19" s="75">
        <v>2.58E-2</v>
      </c>
      <c r="I19" s="95"/>
      <c r="J19" s="80"/>
    </row>
    <row r="20" spans="3:10">
      <c r="C20" s="84" t="s">
        <v>36</v>
      </c>
      <c r="D20" s="24" t="s">
        <v>37</v>
      </c>
      <c r="E20" s="24" t="s">
        <v>38</v>
      </c>
      <c r="F20" s="73">
        <v>5727</v>
      </c>
      <c r="G20" s="74">
        <v>836.08</v>
      </c>
      <c r="H20" s="75">
        <v>2.4299999999999999E-2</v>
      </c>
      <c r="I20" s="95"/>
      <c r="J20" s="80"/>
    </row>
    <row r="21" spans="3:10">
      <c r="C21" s="84" t="s">
        <v>111</v>
      </c>
      <c r="D21" s="24" t="s">
        <v>126</v>
      </c>
      <c r="E21" s="24" t="s">
        <v>38</v>
      </c>
      <c r="F21" s="73">
        <v>14472</v>
      </c>
      <c r="G21" s="74">
        <v>800.88</v>
      </c>
      <c r="H21" s="75">
        <v>2.3300000000000001E-2</v>
      </c>
      <c r="I21" s="95"/>
      <c r="J21" s="80"/>
    </row>
    <row r="22" spans="3:10">
      <c r="C22" s="84" t="s">
        <v>116</v>
      </c>
      <c r="D22" s="24" t="s">
        <v>131</v>
      </c>
      <c r="E22" s="24" t="s">
        <v>38</v>
      </c>
      <c r="F22" s="73">
        <v>20589</v>
      </c>
      <c r="G22" s="74">
        <v>757.14</v>
      </c>
      <c r="H22" s="75">
        <v>2.1999999999999999E-2</v>
      </c>
      <c r="I22" s="95"/>
      <c r="J22" s="80"/>
    </row>
    <row r="23" spans="3:10">
      <c r="C23" s="84" t="s">
        <v>120</v>
      </c>
      <c r="D23" s="24" t="s">
        <v>135</v>
      </c>
      <c r="E23" s="24" t="s">
        <v>22</v>
      </c>
      <c r="F23" s="73">
        <v>247620</v>
      </c>
      <c r="G23" s="74">
        <v>741.37</v>
      </c>
      <c r="H23" s="75">
        <v>2.1600000000000001E-2</v>
      </c>
      <c r="I23" s="95"/>
      <c r="J23" s="80"/>
    </row>
    <row r="24" spans="3:10">
      <c r="C24" s="84" t="s">
        <v>17</v>
      </c>
      <c r="D24" s="24" t="s">
        <v>18</v>
      </c>
      <c r="E24" s="24" t="s">
        <v>19</v>
      </c>
      <c r="F24" s="73">
        <v>79023</v>
      </c>
      <c r="G24" s="74">
        <v>734.8</v>
      </c>
      <c r="H24" s="75">
        <v>2.1399999999999999E-2</v>
      </c>
      <c r="I24" s="95"/>
      <c r="J24" s="80"/>
    </row>
    <row r="25" spans="3:10">
      <c r="C25" s="84" t="s">
        <v>104</v>
      </c>
      <c r="D25" s="24" t="s">
        <v>105</v>
      </c>
      <c r="E25" s="24" t="s">
        <v>106</v>
      </c>
      <c r="F25" s="73">
        <v>161076</v>
      </c>
      <c r="G25" s="74">
        <v>723.23</v>
      </c>
      <c r="H25" s="75">
        <v>2.1000000000000001E-2</v>
      </c>
      <c r="I25" s="95"/>
      <c r="J25" s="80"/>
    </row>
    <row r="26" spans="3:10">
      <c r="C26" s="84" t="s">
        <v>173</v>
      </c>
      <c r="D26" s="24" t="s">
        <v>178</v>
      </c>
      <c r="E26" s="24" t="s">
        <v>22</v>
      </c>
      <c r="F26" s="73">
        <v>51745</v>
      </c>
      <c r="G26" s="74">
        <v>709.11</v>
      </c>
      <c r="H26" s="75">
        <v>2.06E-2</v>
      </c>
      <c r="I26" s="95"/>
      <c r="J26" s="80"/>
    </row>
    <row r="27" spans="3:10">
      <c r="C27" s="84" t="s">
        <v>154</v>
      </c>
      <c r="D27" s="24" t="s">
        <v>156</v>
      </c>
      <c r="E27" s="24" t="s">
        <v>143</v>
      </c>
      <c r="F27" s="73">
        <v>33226</v>
      </c>
      <c r="G27" s="74">
        <v>664.02</v>
      </c>
      <c r="H27" s="75">
        <v>1.9300000000000001E-2</v>
      </c>
      <c r="I27" s="95"/>
      <c r="J27" s="80"/>
    </row>
    <row r="28" spans="3:10">
      <c r="C28" s="84" t="s">
        <v>110</v>
      </c>
      <c r="D28" s="24" t="s">
        <v>125</v>
      </c>
      <c r="E28" s="24" t="s">
        <v>24</v>
      </c>
      <c r="F28" s="73">
        <v>16618</v>
      </c>
      <c r="G28" s="74">
        <v>660.96</v>
      </c>
      <c r="H28" s="75">
        <v>1.9199999999999998E-2</v>
      </c>
      <c r="I28" s="95"/>
      <c r="J28" s="80"/>
    </row>
    <row r="29" spans="3:10">
      <c r="C29" s="84" t="s">
        <v>118</v>
      </c>
      <c r="D29" s="24" t="s">
        <v>133</v>
      </c>
      <c r="E29" s="24" t="s">
        <v>141</v>
      </c>
      <c r="F29" s="73">
        <v>46639</v>
      </c>
      <c r="G29" s="74">
        <v>650.79999999999995</v>
      </c>
      <c r="H29" s="75">
        <v>1.89E-2</v>
      </c>
      <c r="I29" s="95"/>
      <c r="J29" s="80"/>
    </row>
    <row r="30" spans="3:10">
      <c r="C30" s="84" t="s">
        <v>20</v>
      </c>
      <c r="D30" s="24" t="s">
        <v>21</v>
      </c>
      <c r="E30" s="24" t="s">
        <v>22</v>
      </c>
      <c r="F30" s="73">
        <v>43615</v>
      </c>
      <c r="G30" s="74">
        <v>590.98</v>
      </c>
      <c r="H30" s="75">
        <v>1.72E-2</v>
      </c>
      <c r="I30" s="95"/>
      <c r="J30" s="80"/>
    </row>
    <row r="31" spans="3:10">
      <c r="C31" s="84" t="s">
        <v>39</v>
      </c>
      <c r="D31" s="24" t="s">
        <v>40</v>
      </c>
      <c r="E31" s="24" t="s">
        <v>22</v>
      </c>
      <c r="F31" s="73">
        <v>64800</v>
      </c>
      <c r="G31" s="74">
        <v>590.78</v>
      </c>
      <c r="H31" s="75">
        <v>1.72E-2</v>
      </c>
      <c r="I31" s="95"/>
      <c r="J31" s="80"/>
    </row>
    <row r="32" spans="3:10">
      <c r="C32" s="84" t="s">
        <v>119</v>
      </c>
      <c r="D32" s="24" t="s">
        <v>134</v>
      </c>
      <c r="E32" s="24" t="s">
        <v>22</v>
      </c>
      <c r="F32" s="73">
        <v>369929</v>
      </c>
      <c r="G32" s="74">
        <v>545.35</v>
      </c>
      <c r="H32" s="75">
        <v>1.5900000000000001E-2</v>
      </c>
      <c r="I32" s="95"/>
      <c r="J32" s="80"/>
    </row>
    <row r="33" spans="3:10">
      <c r="C33" s="84" t="s">
        <v>34</v>
      </c>
      <c r="D33" s="24" t="s">
        <v>35</v>
      </c>
      <c r="E33" s="24" t="s">
        <v>22</v>
      </c>
      <c r="F33" s="73">
        <v>57770</v>
      </c>
      <c r="G33" s="74">
        <v>536.83000000000004</v>
      </c>
      <c r="H33" s="75">
        <v>1.5599999999999999E-2</v>
      </c>
      <c r="I33" s="95"/>
      <c r="J33" s="80"/>
    </row>
    <row r="34" spans="3:10">
      <c r="C34" s="84" t="s">
        <v>114</v>
      </c>
      <c r="D34" s="24" t="s">
        <v>129</v>
      </c>
      <c r="E34" s="24" t="s">
        <v>19</v>
      </c>
      <c r="F34" s="73">
        <v>68530</v>
      </c>
      <c r="G34" s="74">
        <v>516.41</v>
      </c>
      <c r="H34" s="75">
        <v>1.4999999999999999E-2</v>
      </c>
      <c r="I34" s="95"/>
      <c r="J34" s="80"/>
    </row>
    <row r="35" spans="3:10" ht="21.75" customHeight="1">
      <c r="C35" s="84" t="s">
        <v>123</v>
      </c>
      <c r="D35" s="24" t="s">
        <v>138</v>
      </c>
      <c r="E35" s="24" t="s">
        <v>19</v>
      </c>
      <c r="F35" s="73">
        <v>148697</v>
      </c>
      <c r="G35" s="74">
        <v>505.27</v>
      </c>
      <c r="H35" s="75">
        <v>1.47E-2</v>
      </c>
      <c r="I35" s="95"/>
      <c r="J35" s="80"/>
    </row>
    <row r="36" spans="3:10">
      <c r="C36" s="84" t="s">
        <v>52</v>
      </c>
      <c r="D36" s="24" t="s">
        <v>53</v>
      </c>
      <c r="E36" s="24" t="s">
        <v>54</v>
      </c>
      <c r="F36" s="73">
        <v>70100</v>
      </c>
      <c r="G36" s="74">
        <v>493.47</v>
      </c>
      <c r="H36" s="75">
        <v>1.44E-2</v>
      </c>
      <c r="I36" s="95"/>
      <c r="J36" s="80"/>
    </row>
    <row r="37" spans="3:10">
      <c r="C37" s="84" t="s">
        <v>155</v>
      </c>
      <c r="D37" s="24" t="s">
        <v>157</v>
      </c>
      <c r="E37" s="24" t="s">
        <v>158</v>
      </c>
      <c r="F37" s="73">
        <v>11457</v>
      </c>
      <c r="G37" s="74">
        <v>471.17</v>
      </c>
      <c r="H37" s="75">
        <v>1.37E-2</v>
      </c>
      <c r="I37" s="95"/>
      <c r="J37" s="80"/>
    </row>
    <row r="38" spans="3:10">
      <c r="C38" s="84" t="s">
        <v>112</v>
      </c>
      <c r="D38" s="24" t="s">
        <v>127</v>
      </c>
      <c r="E38" s="24" t="s">
        <v>55</v>
      </c>
      <c r="F38" s="73">
        <v>3280</v>
      </c>
      <c r="G38" s="74">
        <v>442.14</v>
      </c>
      <c r="H38" s="75">
        <v>1.29E-2</v>
      </c>
      <c r="I38" s="95"/>
      <c r="J38" s="80"/>
    </row>
    <row r="39" spans="3:10">
      <c r="C39" s="84" t="s">
        <v>174</v>
      </c>
      <c r="D39" s="24" t="s">
        <v>179</v>
      </c>
      <c r="E39" s="24" t="s">
        <v>22</v>
      </c>
      <c r="F39" s="73">
        <v>342600</v>
      </c>
      <c r="G39" s="74">
        <v>428.9</v>
      </c>
      <c r="H39" s="75">
        <v>1.2500000000000001E-2</v>
      </c>
      <c r="I39" s="95"/>
      <c r="J39" s="80"/>
    </row>
    <row r="40" spans="3:10">
      <c r="C40" s="84" t="s">
        <v>175</v>
      </c>
      <c r="D40" s="24" t="s">
        <v>180</v>
      </c>
      <c r="E40" s="24" t="s">
        <v>141</v>
      </c>
      <c r="F40" s="73">
        <v>117030</v>
      </c>
      <c r="G40" s="74">
        <v>426.57</v>
      </c>
      <c r="H40" s="75">
        <v>1.24E-2</v>
      </c>
      <c r="I40" s="95"/>
      <c r="J40" s="80"/>
    </row>
    <row r="41" spans="3:10">
      <c r="C41" s="84" t="s">
        <v>46</v>
      </c>
      <c r="D41" s="24" t="s">
        <v>47</v>
      </c>
      <c r="E41" s="24" t="s">
        <v>38</v>
      </c>
      <c r="F41" s="73">
        <v>5955</v>
      </c>
      <c r="G41" s="74">
        <v>424.14</v>
      </c>
      <c r="H41" s="75">
        <v>1.23E-2</v>
      </c>
      <c r="I41" s="95"/>
      <c r="J41" s="80"/>
    </row>
    <row r="42" spans="3:10">
      <c r="C42" s="84" t="s">
        <v>176</v>
      </c>
      <c r="D42" s="24" t="s">
        <v>181</v>
      </c>
      <c r="E42" s="24" t="s">
        <v>23</v>
      </c>
      <c r="F42" s="73">
        <v>10388</v>
      </c>
      <c r="G42" s="74">
        <v>411.45</v>
      </c>
      <c r="H42" s="75">
        <v>1.2E-2</v>
      </c>
      <c r="I42" s="95"/>
      <c r="J42" s="80"/>
    </row>
    <row r="43" spans="3:10" ht="20.25" customHeight="1">
      <c r="C43" s="84" t="s">
        <v>124</v>
      </c>
      <c r="D43" s="24" t="s">
        <v>139</v>
      </c>
      <c r="E43" s="24" t="s">
        <v>19</v>
      </c>
      <c r="F43" s="73">
        <v>142151</v>
      </c>
      <c r="G43" s="74">
        <v>407.05</v>
      </c>
      <c r="H43" s="75">
        <v>1.18E-2</v>
      </c>
      <c r="I43" s="95"/>
      <c r="J43" s="80"/>
    </row>
    <row r="44" spans="3:10">
      <c r="C44" s="84" t="s">
        <v>117</v>
      </c>
      <c r="D44" s="24" t="s">
        <v>132</v>
      </c>
      <c r="E44" s="24" t="s">
        <v>24</v>
      </c>
      <c r="F44" s="73">
        <v>13818</v>
      </c>
      <c r="G44" s="74">
        <v>335.54</v>
      </c>
      <c r="H44" s="75">
        <v>9.7999999999999997E-3</v>
      </c>
      <c r="I44" s="95"/>
      <c r="J44" s="80"/>
    </row>
    <row r="45" spans="3:10">
      <c r="C45" s="84" t="s">
        <v>26</v>
      </c>
      <c r="D45" s="24" t="s">
        <v>182</v>
      </c>
      <c r="E45" s="24" t="s">
        <v>25</v>
      </c>
      <c r="F45" s="73">
        <v>11265</v>
      </c>
      <c r="G45" s="74">
        <v>284.77999999999997</v>
      </c>
      <c r="H45" s="75">
        <v>8.3000000000000001E-3</v>
      </c>
      <c r="I45" s="95"/>
      <c r="J45" s="80"/>
    </row>
    <row r="46" spans="3:10">
      <c r="C46" s="84" t="s">
        <v>41</v>
      </c>
      <c r="D46" s="24" t="s">
        <v>42</v>
      </c>
      <c r="E46" s="24" t="s">
        <v>19</v>
      </c>
      <c r="F46" s="73">
        <v>8330</v>
      </c>
      <c r="G46" s="74">
        <v>162.65</v>
      </c>
      <c r="H46" s="75">
        <v>4.7000000000000002E-3</v>
      </c>
      <c r="I46" s="95"/>
      <c r="J46" s="80"/>
    </row>
    <row r="47" spans="3:10">
      <c r="C47" s="82" t="s">
        <v>27</v>
      </c>
      <c r="D47" s="24"/>
      <c r="E47" s="24"/>
      <c r="F47" s="71">
        <f>SUM(F11:F46)</f>
        <v>4060942</v>
      </c>
      <c r="G47" s="25">
        <f>SUM(G11:G46)</f>
        <v>23953.78</v>
      </c>
      <c r="H47" s="26">
        <f>SUM(H11:H46)</f>
        <v>0.69710000000000005</v>
      </c>
      <c r="I47" s="96"/>
      <c r="J47" s="83"/>
    </row>
    <row r="48" spans="3:10">
      <c r="C48" s="82" t="s">
        <v>195</v>
      </c>
      <c r="D48" s="24"/>
      <c r="E48" s="24"/>
      <c r="F48" s="71"/>
      <c r="G48" s="25"/>
      <c r="H48" s="26"/>
      <c r="I48" s="96"/>
      <c r="J48" s="83"/>
    </row>
    <row r="49" spans="3:16">
      <c r="C49" s="84" t="s">
        <v>196</v>
      </c>
      <c r="D49" s="24" t="s">
        <v>197</v>
      </c>
      <c r="E49" s="24"/>
      <c r="F49" s="73">
        <v>117250</v>
      </c>
      <c r="G49" s="74">
        <f>50916985/100000</f>
        <v>509.16985</v>
      </c>
      <c r="H49" s="75">
        <v>1.4800000000000001E-2</v>
      </c>
      <c r="I49" s="96"/>
      <c r="J49" s="83"/>
    </row>
    <row r="50" spans="3:16">
      <c r="C50" s="82" t="s">
        <v>27</v>
      </c>
      <c r="D50" s="24"/>
      <c r="E50" s="24"/>
      <c r="F50" s="71"/>
      <c r="G50" s="25">
        <f>G49</f>
        <v>509.16985</v>
      </c>
      <c r="H50" s="26">
        <f>H49</f>
        <v>1.4800000000000001E-2</v>
      </c>
      <c r="I50" s="96"/>
      <c r="J50" s="83"/>
    </row>
    <row r="51" spans="3:16">
      <c r="C51" s="82" t="s">
        <v>59</v>
      </c>
      <c r="D51" s="24"/>
      <c r="E51" s="24"/>
      <c r="F51" s="24"/>
      <c r="G51" s="72" t="s">
        <v>28</v>
      </c>
      <c r="H51" s="72" t="s">
        <v>28</v>
      </c>
      <c r="I51" s="96"/>
      <c r="J51" s="83"/>
    </row>
    <row r="52" spans="3:16">
      <c r="C52" s="82" t="s">
        <v>27</v>
      </c>
      <c r="D52" s="24"/>
      <c r="E52" s="24"/>
      <c r="F52" s="24"/>
      <c r="G52" s="72" t="s">
        <v>28</v>
      </c>
      <c r="H52" s="72" t="s">
        <v>28</v>
      </c>
      <c r="I52" s="96"/>
      <c r="J52" s="83"/>
    </row>
    <row r="53" spans="3:16">
      <c r="C53" s="82" t="s">
        <v>58</v>
      </c>
      <c r="D53" s="24"/>
      <c r="E53" s="24"/>
      <c r="F53" s="24"/>
      <c r="G53" s="25">
        <f>G47+G50</f>
        <v>24462.949849999997</v>
      </c>
      <c r="H53" s="26">
        <f>H47+H50</f>
        <v>0.71190000000000009</v>
      </c>
      <c r="I53" s="96"/>
      <c r="J53" s="83"/>
      <c r="P53" s="5"/>
    </row>
    <row r="54" spans="3:16">
      <c r="C54" s="82"/>
      <c r="D54" s="24"/>
      <c r="E54" s="24"/>
      <c r="F54" s="24"/>
      <c r="G54" s="25"/>
      <c r="H54" s="26"/>
      <c r="I54" s="96"/>
      <c r="J54" s="83"/>
      <c r="P54" s="5"/>
    </row>
    <row r="55" spans="3:16">
      <c r="C55" s="82" t="s">
        <v>60</v>
      </c>
      <c r="D55" s="24"/>
      <c r="E55" s="24"/>
      <c r="F55" s="24"/>
      <c r="G55" s="25"/>
      <c r="H55" s="26"/>
      <c r="I55" s="96"/>
      <c r="J55" s="83"/>
    </row>
    <row r="56" spans="3:16">
      <c r="C56" s="82" t="s">
        <v>61</v>
      </c>
      <c r="D56" s="24"/>
      <c r="E56" s="24"/>
      <c r="F56" s="24"/>
      <c r="G56" s="25"/>
      <c r="H56" s="26"/>
      <c r="I56" s="96"/>
      <c r="J56" s="83"/>
    </row>
    <row r="57" spans="3:16">
      <c r="C57" s="84" t="s">
        <v>189</v>
      </c>
      <c r="D57" s="24"/>
      <c r="E57" s="24" t="s">
        <v>19</v>
      </c>
      <c r="F57" s="73">
        <v>-76500</v>
      </c>
      <c r="G57" s="74">
        <f>-71363025/100000</f>
        <v>-713.63025000000005</v>
      </c>
      <c r="H57" s="75">
        <v>-2.0799999999999999E-2</v>
      </c>
      <c r="I57" s="96"/>
      <c r="J57" s="83"/>
    </row>
    <row r="58" spans="3:16">
      <c r="C58" s="84" t="s">
        <v>190</v>
      </c>
      <c r="D58" s="24"/>
      <c r="E58" s="24" t="s">
        <v>19</v>
      </c>
      <c r="F58" s="73">
        <v>-8250</v>
      </c>
      <c r="G58" s="74">
        <f>-16141950/100000</f>
        <v>-161.4195</v>
      </c>
      <c r="H58" s="75">
        <v>-4.7000000000000002E-3</v>
      </c>
      <c r="I58" s="96"/>
      <c r="J58" s="83"/>
    </row>
    <row r="59" spans="3:16">
      <c r="C59" s="84" t="s">
        <v>191</v>
      </c>
      <c r="D59" s="24"/>
      <c r="E59" s="24" t="s">
        <v>22</v>
      </c>
      <c r="F59" s="73">
        <v>-43400</v>
      </c>
      <c r="G59" s="74">
        <f>-59484040/100000</f>
        <v>-594.84040000000005</v>
      </c>
      <c r="H59" s="75">
        <v>-1.7299999999999999E-2</v>
      </c>
      <c r="I59" s="96"/>
      <c r="J59" s="83"/>
    </row>
    <row r="60" spans="3:16">
      <c r="C60" s="84" t="s">
        <v>192</v>
      </c>
      <c r="D60" s="24"/>
      <c r="E60" s="24" t="s">
        <v>141</v>
      </c>
      <c r="F60" s="73">
        <v>-46500</v>
      </c>
      <c r="G60" s="74">
        <f>-65509200/100000</f>
        <v>-655.09199999999998</v>
      </c>
      <c r="H60" s="75">
        <v>-1.9099999999999999E-2</v>
      </c>
      <c r="I60" s="96"/>
      <c r="J60" s="83"/>
    </row>
    <row r="61" spans="3:16">
      <c r="C61" s="84" t="s">
        <v>193</v>
      </c>
      <c r="D61" s="24"/>
      <c r="E61" s="24" t="s">
        <v>19</v>
      </c>
      <c r="F61" s="73">
        <v>-68000</v>
      </c>
      <c r="G61" s="74">
        <f>-51448800/100000</f>
        <v>-514.48800000000006</v>
      </c>
      <c r="H61" s="75">
        <v>-1.4999999999999999E-2</v>
      </c>
      <c r="I61" s="96"/>
      <c r="J61" s="83"/>
    </row>
    <row r="62" spans="3:16">
      <c r="C62" s="84" t="s">
        <v>194</v>
      </c>
      <c r="D62" s="24"/>
      <c r="E62" s="24" t="s">
        <v>55</v>
      </c>
      <c r="F62" s="73">
        <v>-3250</v>
      </c>
      <c r="G62" s="74">
        <f>-43910750/100000</f>
        <v>-439.10750000000002</v>
      </c>
      <c r="H62" s="75">
        <v>-1.2800000000000001E-2</v>
      </c>
      <c r="I62" s="96"/>
      <c r="J62" s="83"/>
    </row>
    <row r="63" spans="3:16">
      <c r="C63" s="82" t="s">
        <v>27</v>
      </c>
      <c r="D63" s="24"/>
      <c r="E63" s="24"/>
      <c r="F63" s="104"/>
      <c r="G63" s="25">
        <f>SUM(G57:G62)</f>
        <v>-3078.5776500000002</v>
      </c>
      <c r="H63" s="26">
        <f>SUM(H57:H62)</f>
        <v>-8.9700000000000002E-2</v>
      </c>
      <c r="I63" s="96"/>
      <c r="J63" s="83"/>
    </row>
    <row r="64" spans="3:16">
      <c r="C64" s="82" t="s">
        <v>58</v>
      </c>
      <c r="D64" s="24"/>
      <c r="E64" s="24"/>
      <c r="F64" s="24"/>
      <c r="G64" s="25">
        <f>G63</f>
        <v>-3078.5776500000002</v>
      </c>
      <c r="H64" s="26">
        <f>H63</f>
        <v>-8.9700000000000002E-2</v>
      </c>
      <c r="I64" s="96"/>
      <c r="J64" s="83"/>
    </row>
    <row r="65" spans="3:10">
      <c r="C65" s="82"/>
      <c r="D65" s="24"/>
      <c r="E65" s="24"/>
      <c r="F65" s="24"/>
      <c r="G65" s="25"/>
      <c r="H65" s="26"/>
      <c r="I65" s="96"/>
      <c r="J65" s="83"/>
    </row>
    <row r="66" spans="3:10">
      <c r="C66" s="82" t="s">
        <v>107</v>
      </c>
      <c r="D66" s="24"/>
      <c r="E66" s="24"/>
      <c r="F66" s="24"/>
      <c r="G66" s="25"/>
      <c r="H66" s="26"/>
      <c r="I66" s="96"/>
      <c r="J66" s="83"/>
    </row>
    <row r="67" spans="3:10">
      <c r="C67" s="82" t="s">
        <v>108</v>
      </c>
      <c r="D67" s="24"/>
      <c r="E67" s="24"/>
      <c r="F67" s="24"/>
      <c r="G67" s="25"/>
      <c r="H67" s="26"/>
      <c r="I67" s="96"/>
      <c r="J67" s="83"/>
    </row>
    <row r="68" spans="3:10">
      <c r="C68" s="84" t="s">
        <v>159</v>
      </c>
      <c r="D68" s="24" t="s">
        <v>160</v>
      </c>
      <c r="E68" s="24" t="s">
        <v>148</v>
      </c>
      <c r="F68" s="73">
        <v>70</v>
      </c>
      <c r="G68" s="74">
        <v>700.47</v>
      </c>
      <c r="H68" s="75">
        <v>2.0400000000000001E-2</v>
      </c>
      <c r="I68" s="97">
        <v>6.8649000000000002E-2</v>
      </c>
      <c r="J68" s="83"/>
    </row>
    <row r="69" spans="3:10">
      <c r="C69" s="84" t="s">
        <v>144</v>
      </c>
      <c r="D69" s="24" t="s">
        <v>146</v>
      </c>
      <c r="E69" s="24" t="s">
        <v>148</v>
      </c>
      <c r="F69" s="73">
        <v>52</v>
      </c>
      <c r="G69" s="74">
        <v>664.83</v>
      </c>
      <c r="H69" s="75">
        <v>1.9300000000000001E-2</v>
      </c>
      <c r="I69" s="97">
        <v>7.2396000000000002E-2</v>
      </c>
      <c r="J69" s="83"/>
    </row>
    <row r="70" spans="3:10">
      <c r="C70" s="84" t="s">
        <v>161</v>
      </c>
      <c r="D70" s="24" t="s">
        <v>162</v>
      </c>
      <c r="E70" s="24" t="s">
        <v>163</v>
      </c>
      <c r="F70" s="73">
        <v>290</v>
      </c>
      <c r="G70" s="74">
        <v>290.13</v>
      </c>
      <c r="H70" s="75">
        <v>8.3999999999999995E-3</v>
      </c>
      <c r="I70" s="97">
        <v>7.7374999999999999E-2</v>
      </c>
      <c r="J70" s="83"/>
    </row>
    <row r="71" spans="3:10">
      <c r="C71" s="84" t="s">
        <v>145</v>
      </c>
      <c r="D71" s="24" t="s">
        <v>147</v>
      </c>
      <c r="E71" s="24" t="s">
        <v>149</v>
      </c>
      <c r="F71" s="73">
        <v>20</v>
      </c>
      <c r="G71" s="74">
        <v>200</v>
      </c>
      <c r="H71" s="75">
        <v>5.7999999999999996E-3</v>
      </c>
      <c r="I71" s="97">
        <v>6.8600999999999995E-2</v>
      </c>
      <c r="J71" s="83"/>
    </row>
    <row r="72" spans="3:10">
      <c r="C72" s="82" t="s">
        <v>27</v>
      </c>
      <c r="D72" s="24"/>
      <c r="E72" s="24"/>
      <c r="F72" s="24"/>
      <c r="G72" s="25">
        <f>SUM(G68:G71)</f>
        <v>1855.4300000000003</v>
      </c>
      <c r="H72" s="26">
        <f>SUM(H68:H71)</f>
        <v>5.3899999999999997E-2</v>
      </c>
      <c r="I72" s="96"/>
      <c r="J72" s="83"/>
    </row>
    <row r="73" spans="3:10">
      <c r="C73" s="82" t="s">
        <v>109</v>
      </c>
      <c r="D73" s="24"/>
      <c r="E73" s="24"/>
      <c r="F73" s="24"/>
      <c r="G73" s="25" t="s">
        <v>28</v>
      </c>
      <c r="H73" s="26" t="s">
        <v>28</v>
      </c>
      <c r="I73" s="96"/>
      <c r="J73" s="83"/>
    </row>
    <row r="74" spans="3:10">
      <c r="C74" s="82" t="s">
        <v>27</v>
      </c>
      <c r="D74" s="24"/>
      <c r="E74" s="24"/>
      <c r="F74" s="24"/>
      <c r="G74" s="25" t="s">
        <v>28</v>
      </c>
      <c r="H74" s="26" t="s">
        <v>28</v>
      </c>
      <c r="I74" s="96"/>
      <c r="J74" s="83"/>
    </row>
    <row r="75" spans="3:10">
      <c r="C75" s="82" t="s">
        <v>58</v>
      </c>
      <c r="D75" s="24"/>
      <c r="E75" s="24"/>
      <c r="F75" s="24"/>
      <c r="G75" s="25">
        <f>G72</f>
        <v>1855.4300000000003</v>
      </c>
      <c r="H75" s="26">
        <f>H72</f>
        <v>5.3899999999999997E-2</v>
      </c>
      <c r="I75" s="96"/>
      <c r="J75" s="83"/>
    </row>
    <row r="76" spans="3:10">
      <c r="C76" s="82"/>
      <c r="D76" s="24"/>
      <c r="E76" s="24"/>
      <c r="F76" s="24"/>
      <c r="G76" s="25"/>
      <c r="H76" s="26"/>
      <c r="I76" s="96"/>
      <c r="J76" s="83"/>
    </row>
    <row r="77" spans="3:10">
      <c r="C77" s="82" t="s">
        <v>29</v>
      </c>
      <c r="D77" s="24"/>
      <c r="E77" s="24"/>
      <c r="F77" s="24"/>
      <c r="G77" s="24"/>
      <c r="H77" s="24"/>
      <c r="I77" s="98"/>
      <c r="J77" s="80"/>
    </row>
    <row r="78" spans="3:10">
      <c r="C78" s="82" t="s">
        <v>150</v>
      </c>
      <c r="D78" s="24"/>
      <c r="E78" s="24"/>
      <c r="F78" s="24"/>
      <c r="G78" s="24"/>
      <c r="H78" s="24"/>
      <c r="I78" s="98"/>
      <c r="J78" s="80"/>
    </row>
    <row r="79" spans="3:10">
      <c r="C79" s="84" t="s">
        <v>215</v>
      </c>
      <c r="D79" s="24" t="s">
        <v>164</v>
      </c>
      <c r="E79" s="24" t="s">
        <v>165</v>
      </c>
      <c r="F79" s="73">
        <v>10</v>
      </c>
      <c r="G79" s="74">
        <v>49.67</v>
      </c>
      <c r="H79" s="75">
        <v>1.4E-3</v>
      </c>
      <c r="I79" s="97">
        <v>6.5675999999999998E-2</v>
      </c>
      <c r="J79" s="80"/>
    </row>
    <row r="80" spans="3:10">
      <c r="C80" s="82" t="s">
        <v>27</v>
      </c>
      <c r="D80" s="24"/>
      <c r="E80" s="24"/>
      <c r="F80" s="24"/>
      <c r="G80" s="25">
        <f>G79</f>
        <v>49.67</v>
      </c>
      <c r="H80" s="26">
        <f>H79</f>
        <v>1.4E-3</v>
      </c>
      <c r="I80" s="98"/>
      <c r="J80" s="80"/>
    </row>
    <row r="81" spans="3:10">
      <c r="C81" s="82" t="s">
        <v>166</v>
      </c>
      <c r="D81" s="92"/>
      <c r="E81" s="92"/>
      <c r="F81" s="92"/>
      <c r="G81" s="93"/>
      <c r="H81" s="94"/>
      <c r="I81" s="99"/>
      <c r="J81" s="80"/>
    </row>
    <row r="82" spans="3:10">
      <c r="C82" s="84" t="s">
        <v>216</v>
      </c>
      <c r="D82" s="24" t="s">
        <v>167</v>
      </c>
      <c r="E82" s="24" t="s">
        <v>165</v>
      </c>
      <c r="F82" s="73">
        <v>100</v>
      </c>
      <c r="G82" s="74">
        <v>497.19</v>
      </c>
      <c r="H82" s="75">
        <v>1.4500000000000001E-2</v>
      </c>
      <c r="I82" s="97">
        <v>6.6497000000000001E-2</v>
      </c>
      <c r="J82" s="80"/>
    </row>
    <row r="83" spans="3:10">
      <c r="C83" s="84" t="s">
        <v>183</v>
      </c>
      <c r="D83" s="24" t="s">
        <v>184</v>
      </c>
      <c r="E83" s="24" t="s">
        <v>165</v>
      </c>
      <c r="F83" s="73">
        <v>100</v>
      </c>
      <c r="G83" s="74">
        <v>495.76</v>
      </c>
      <c r="H83" s="75">
        <v>1.44E-2</v>
      </c>
      <c r="I83" s="97">
        <v>6.6497000000000001E-2</v>
      </c>
      <c r="J83" s="80"/>
    </row>
    <row r="84" spans="3:10">
      <c r="C84" s="82" t="s">
        <v>27</v>
      </c>
      <c r="D84" s="24"/>
      <c r="E84" s="24"/>
      <c r="F84" s="24"/>
      <c r="G84" s="25">
        <f>SUM(G82:G83)</f>
        <v>992.95</v>
      </c>
      <c r="H84" s="26">
        <f>SUM(H82:H83)</f>
        <v>2.8900000000000002E-2</v>
      </c>
      <c r="I84" s="98"/>
      <c r="J84" s="80"/>
    </row>
    <row r="85" spans="3:10">
      <c r="C85" s="82" t="s">
        <v>56</v>
      </c>
      <c r="D85" s="24"/>
      <c r="E85" s="24"/>
      <c r="F85" s="24"/>
      <c r="G85" s="76"/>
      <c r="H85" s="77"/>
      <c r="I85" s="98"/>
      <c r="J85" s="80"/>
    </row>
    <row r="86" spans="3:10">
      <c r="C86" s="84" t="s">
        <v>151</v>
      </c>
      <c r="D86" s="24" t="s">
        <v>152</v>
      </c>
      <c r="E86" s="24" t="s">
        <v>57</v>
      </c>
      <c r="F86" s="73">
        <v>100000</v>
      </c>
      <c r="G86" s="74">
        <v>95.77</v>
      </c>
      <c r="H86" s="75">
        <v>2.8E-3</v>
      </c>
      <c r="I86" s="97">
        <v>5.6800000000000003E-2</v>
      </c>
      <c r="J86" s="80"/>
    </row>
    <row r="87" spans="3:10">
      <c r="C87" s="84" t="s">
        <v>168</v>
      </c>
      <c r="D87" s="24" t="s">
        <v>169</v>
      </c>
      <c r="E87" s="24" t="s">
        <v>57</v>
      </c>
      <c r="F87" s="73">
        <v>30000</v>
      </c>
      <c r="G87" s="74">
        <v>29.77</v>
      </c>
      <c r="H87" s="75">
        <v>8.9999999999999998E-4</v>
      </c>
      <c r="I87" s="97">
        <v>5.2440000000000001E-2</v>
      </c>
      <c r="J87" s="80"/>
    </row>
    <row r="88" spans="3:10">
      <c r="C88" s="82" t="s">
        <v>27</v>
      </c>
      <c r="D88" s="24"/>
      <c r="E88" s="24"/>
      <c r="F88" s="24"/>
      <c r="G88" s="25">
        <f>SUM(G86:G87)</f>
        <v>125.53999999999999</v>
      </c>
      <c r="H88" s="26">
        <f>SUM(H86:H87)</f>
        <v>3.7000000000000002E-3</v>
      </c>
      <c r="I88" s="96"/>
      <c r="J88" s="83"/>
    </row>
    <row r="89" spans="3:10">
      <c r="C89" s="85" t="s">
        <v>58</v>
      </c>
      <c r="D89" s="67"/>
      <c r="E89" s="68"/>
      <c r="F89" s="67"/>
      <c r="G89" s="69">
        <f>G88+G84+G80</f>
        <v>1168.1600000000001</v>
      </c>
      <c r="H89" s="70">
        <f>H88+H84+H80</f>
        <v>3.4000000000000002E-2</v>
      </c>
      <c r="I89" s="100"/>
      <c r="J89" s="83"/>
    </row>
    <row r="90" spans="3:10">
      <c r="C90" s="101"/>
      <c r="D90" s="67"/>
      <c r="E90" s="73"/>
      <c r="F90" s="73"/>
      <c r="G90" s="73"/>
      <c r="H90" s="73"/>
      <c r="I90" s="100"/>
      <c r="J90" s="83"/>
    </row>
    <row r="91" spans="3:10">
      <c r="C91" s="82" t="s">
        <v>185</v>
      </c>
      <c r="D91" s="68"/>
      <c r="E91" s="73"/>
      <c r="F91" s="73"/>
      <c r="G91" s="73"/>
      <c r="H91" s="73"/>
      <c r="I91" s="100"/>
      <c r="J91" s="83"/>
    </row>
    <row r="92" spans="3:10">
      <c r="C92" s="82" t="s">
        <v>186</v>
      </c>
      <c r="D92" s="68"/>
      <c r="E92" s="73"/>
      <c r="F92" s="73"/>
      <c r="G92" s="73"/>
      <c r="H92" s="73"/>
      <c r="I92" s="100"/>
      <c r="J92" s="83"/>
    </row>
    <row r="93" spans="3:10">
      <c r="C93" s="84" t="s">
        <v>187</v>
      </c>
      <c r="D93" s="24" t="s">
        <v>188</v>
      </c>
      <c r="E93" s="73" t="s">
        <v>62</v>
      </c>
      <c r="F93" s="73">
        <v>148636.73000000001</v>
      </c>
      <c r="G93" s="74">
        <v>1503.5</v>
      </c>
      <c r="H93" s="75">
        <v>4.3799999999999999E-2</v>
      </c>
      <c r="I93" s="100"/>
      <c r="J93" s="83"/>
    </row>
    <row r="94" spans="3:10">
      <c r="C94" s="82" t="s">
        <v>27</v>
      </c>
      <c r="D94" s="102"/>
      <c r="E94" s="102"/>
      <c r="F94" s="102"/>
      <c r="G94" s="69">
        <f>SUM(G93)</f>
        <v>1503.5</v>
      </c>
      <c r="H94" s="70">
        <f>SUM(H93)</f>
        <v>4.3799999999999999E-2</v>
      </c>
      <c r="I94" s="100"/>
      <c r="J94" s="83"/>
    </row>
    <row r="95" spans="3:10">
      <c r="C95" s="82" t="s">
        <v>58</v>
      </c>
      <c r="D95" s="103"/>
      <c r="E95" s="102"/>
      <c r="F95" s="103"/>
      <c r="G95" s="69">
        <v>1503.5</v>
      </c>
      <c r="H95" s="70">
        <v>4.3799999999999999E-2</v>
      </c>
      <c r="I95" s="100"/>
      <c r="J95" s="83"/>
    </row>
    <row r="96" spans="3:10">
      <c r="C96" s="37"/>
      <c r="D96" s="24"/>
      <c r="E96" s="24"/>
      <c r="F96" s="24"/>
      <c r="G96" s="24"/>
      <c r="H96" s="24"/>
      <c r="I96" s="100"/>
      <c r="J96" s="83"/>
    </row>
    <row r="97" spans="3:10">
      <c r="C97" s="86" t="s">
        <v>30</v>
      </c>
      <c r="D97" s="24"/>
      <c r="E97" s="24"/>
      <c r="F97" s="24"/>
      <c r="G97" s="24"/>
      <c r="H97" s="24"/>
      <c r="I97" s="95"/>
      <c r="J97" s="80"/>
    </row>
    <row r="98" spans="3:10">
      <c r="C98" s="84" t="s">
        <v>31</v>
      </c>
      <c r="D98" s="24"/>
      <c r="E98" s="24" t="s">
        <v>62</v>
      </c>
      <c r="F98" s="73"/>
      <c r="G98" s="74">
        <v>3889.51</v>
      </c>
      <c r="H98" s="75">
        <v>0.1132</v>
      </c>
      <c r="I98" s="97">
        <v>4.6088353616875133E-2</v>
      </c>
      <c r="J98" s="80"/>
    </row>
    <row r="99" spans="3:10">
      <c r="C99" s="84" t="s">
        <v>170</v>
      </c>
      <c r="D99" s="24"/>
      <c r="E99" s="24" t="s">
        <v>62</v>
      </c>
      <c r="F99" s="73"/>
      <c r="G99" s="74">
        <v>799.64</v>
      </c>
      <c r="H99" s="75">
        <v>2.3300000000000001E-2</v>
      </c>
      <c r="I99" s="97">
        <v>5.45E-2</v>
      </c>
      <c r="J99" s="80"/>
    </row>
    <row r="100" spans="3:10">
      <c r="C100" s="87" t="s">
        <v>27</v>
      </c>
      <c r="D100" s="19"/>
      <c r="E100" s="19"/>
      <c r="F100" s="19"/>
      <c r="G100" s="20">
        <f>SUM(G98:G99)</f>
        <v>4689.1500000000005</v>
      </c>
      <c r="H100" s="21">
        <f>SUM(H98:H99)</f>
        <v>0.13650000000000001</v>
      </c>
      <c r="I100" s="100"/>
      <c r="J100" s="83"/>
    </row>
    <row r="101" spans="3:10">
      <c r="C101" s="82" t="s">
        <v>109</v>
      </c>
      <c r="D101" s="24"/>
      <c r="E101" s="24"/>
      <c r="F101" s="24"/>
      <c r="G101" s="25" t="s">
        <v>28</v>
      </c>
      <c r="H101" s="26" t="s">
        <v>28</v>
      </c>
      <c r="I101" s="100"/>
      <c r="J101" s="83"/>
    </row>
    <row r="102" spans="3:10">
      <c r="C102" s="82" t="s">
        <v>27</v>
      </c>
      <c r="D102" s="24"/>
      <c r="E102" s="24"/>
      <c r="F102" s="24"/>
      <c r="G102" s="25" t="s">
        <v>28</v>
      </c>
      <c r="H102" s="26" t="s">
        <v>28</v>
      </c>
      <c r="I102" s="100"/>
      <c r="J102" s="83"/>
    </row>
    <row r="103" spans="3:10">
      <c r="C103" s="87" t="s">
        <v>58</v>
      </c>
      <c r="D103" s="22"/>
      <c r="E103" s="19"/>
      <c r="F103" s="22"/>
      <c r="G103" s="20">
        <f>G100</f>
        <v>4689.1500000000005</v>
      </c>
      <c r="H103" s="66">
        <f>H100</f>
        <v>0.13650000000000001</v>
      </c>
      <c r="I103" s="100"/>
      <c r="J103" s="83"/>
    </row>
    <row r="104" spans="3:10">
      <c r="C104" s="87"/>
      <c r="D104" s="19"/>
      <c r="E104" s="19"/>
      <c r="F104" s="19"/>
      <c r="G104" s="20"/>
      <c r="H104" s="66"/>
      <c r="I104" s="100"/>
      <c r="J104" s="83"/>
    </row>
    <row r="105" spans="3:10">
      <c r="C105" s="87" t="s">
        <v>63</v>
      </c>
      <c r="D105" s="19"/>
      <c r="E105" s="19"/>
      <c r="F105" s="19"/>
      <c r="G105" s="74">
        <v>3759.23</v>
      </c>
      <c r="H105" s="75">
        <v>0.1096</v>
      </c>
      <c r="I105" s="100"/>
      <c r="J105" s="83"/>
    </row>
    <row r="106" spans="3:10" ht="20.399999999999999" thickBot="1">
      <c r="C106" s="88" t="s">
        <v>64</v>
      </c>
      <c r="D106" s="89"/>
      <c r="E106" s="89"/>
      <c r="F106" s="89"/>
      <c r="G106" s="105">
        <f>SUM(G105+G103+G64+G95+G89+G75+G53)</f>
        <v>34359.842199999999</v>
      </c>
      <c r="H106" s="106">
        <f>H105+H103+H95+H89+H75+H64+H53</f>
        <v>1</v>
      </c>
      <c r="I106" s="107"/>
      <c r="J106" s="90"/>
    </row>
    <row r="107" spans="3:10" ht="20.399999999999999" thickBot="1">
      <c r="C107" s="27"/>
      <c r="D107" s="28"/>
      <c r="E107" s="28"/>
      <c r="F107" s="28"/>
      <c r="G107" s="23"/>
      <c r="H107" s="29"/>
      <c r="I107" s="30"/>
      <c r="J107" s="30"/>
    </row>
    <row r="108" spans="3:10">
      <c r="C108" s="31" t="s">
        <v>198</v>
      </c>
      <c r="D108" s="32"/>
      <c r="E108" s="114"/>
      <c r="F108" s="33"/>
      <c r="G108" s="29"/>
      <c r="H108" s="30"/>
      <c r="I108" s="30"/>
    </row>
    <row r="109" spans="3:10" ht="39.6">
      <c r="C109" s="34" t="s">
        <v>65</v>
      </c>
      <c r="D109" s="35" t="s">
        <v>66</v>
      </c>
      <c r="E109" s="35" t="s">
        <v>67</v>
      </c>
      <c r="F109" s="36" t="s">
        <v>68</v>
      </c>
      <c r="G109" s="29"/>
      <c r="H109" s="30"/>
      <c r="I109" s="30"/>
    </row>
    <row r="110" spans="3:10">
      <c r="C110" s="84" t="s">
        <v>189</v>
      </c>
      <c r="D110" s="108" t="s">
        <v>199</v>
      </c>
      <c r="E110" s="109">
        <v>932.85</v>
      </c>
      <c r="F110" s="112">
        <v>1078.93</v>
      </c>
      <c r="G110" s="29"/>
      <c r="H110" s="30"/>
      <c r="I110" s="30"/>
    </row>
    <row r="111" spans="3:10">
      <c r="C111" s="84" t="s">
        <v>190</v>
      </c>
      <c r="D111" s="108" t="s">
        <v>199</v>
      </c>
      <c r="E111" s="109">
        <v>1956.6</v>
      </c>
      <c r="F111" s="112">
        <v>1078.93</v>
      </c>
      <c r="G111" s="29"/>
      <c r="H111" s="30"/>
      <c r="I111" s="30"/>
    </row>
    <row r="112" spans="3:10">
      <c r="C112" s="84" t="s">
        <v>191</v>
      </c>
      <c r="D112" s="108" t="s">
        <v>199</v>
      </c>
      <c r="E112" s="109">
        <v>1370.6</v>
      </c>
      <c r="F112" s="112">
        <v>1078.93</v>
      </c>
      <c r="G112" s="29"/>
      <c r="H112" s="30"/>
      <c r="I112" s="30"/>
    </row>
    <row r="113" spans="3:10">
      <c r="C113" s="84" t="s">
        <v>192</v>
      </c>
      <c r="D113" s="108" t="s">
        <v>199</v>
      </c>
      <c r="E113" s="109">
        <v>1408.8</v>
      </c>
      <c r="F113" s="112">
        <v>1078.93</v>
      </c>
      <c r="G113" s="29"/>
      <c r="H113" s="30"/>
      <c r="I113" s="30"/>
    </row>
    <row r="114" spans="3:10">
      <c r="C114" s="84" t="s">
        <v>193</v>
      </c>
      <c r="D114" s="108" t="s">
        <v>199</v>
      </c>
      <c r="E114" s="109">
        <v>756.6</v>
      </c>
      <c r="F114" s="112">
        <v>1078.93</v>
      </c>
      <c r="G114" s="29"/>
      <c r="H114" s="30"/>
      <c r="I114" s="30"/>
    </row>
    <row r="115" spans="3:10">
      <c r="C115" s="84" t="s">
        <v>194</v>
      </c>
      <c r="D115" s="108" t="s">
        <v>199</v>
      </c>
      <c r="E115" s="109">
        <v>13511</v>
      </c>
      <c r="F115" s="112">
        <v>1078.93</v>
      </c>
      <c r="G115" s="29"/>
      <c r="H115" s="30"/>
      <c r="I115" s="30"/>
    </row>
    <row r="116" spans="3:10">
      <c r="C116" s="38"/>
      <c r="D116" s="42"/>
      <c r="E116" s="39"/>
      <c r="F116" s="40"/>
      <c r="G116" s="29"/>
      <c r="H116" s="30"/>
      <c r="I116" s="30"/>
    </row>
    <row r="117" spans="3:10">
      <c r="C117" s="38"/>
      <c r="D117" s="42"/>
      <c r="E117" s="39"/>
      <c r="F117" s="40"/>
      <c r="G117" s="29"/>
      <c r="H117" s="30"/>
      <c r="I117" s="30"/>
    </row>
    <row r="118" spans="3:10">
      <c r="C118" s="38" t="s">
        <v>209</v>
      </c>
      <c r="D118" s="78"/>
      <c r="F118" s="41"/>
      <c r="G118" s="29"/>
      <c r="H118" s="30"/>
      <c r="I118" s="30"/>
    </row>
    <row r="119" spans="3:10">
      <c r="C119" s="38"/>
      <c r="D119" s="43"/>
      <c r="F119" s="41"/>
      <c r="G119" s="29"/>
      <c r="H119" s="30"/>
      <c r="I119" s="30"/>
    </row>
    <row r="120" spans="3:10" ht="19.8" customHeight="1">
      <c r="C120" s="115" t="s">
        <v>211</v>
      </c>
      <c r="D120" s="116"/>
      <c r="E120" s="116"/>
      <c r="F120" s="41"/>
      <c r="G120" s="29"/>
      <c r="H120" s="30"/>
      <c r="I120" s="30"/>
    </row>
    <row r="121" spans="3:10">
      <c r="C121" s="38" t="s">
        <v>69</v>
      </c>
      <c r="D121" s="110">
        <v>41</v>
      </c>
      <c r="F121" s="41"/>
      <c r="G121" s="29"/>
      <c r="H121" s="30"/>
      <c r="I121" s="30"/>
    </row>
    <row r="122" spans="3:10">
      <c r="C122" s="38" t="s">
        <v>70</v>
      </c>
      <c r="D122" s="110">
        <v>440</v>
      </c>
      <c r="F122" s="40"/>
      <c r="G122" s="29"/>
      <c r="H122" s="30"/>
      <c r="I122" s="30"/>
    </row>
    <row r="123" spans="3:10">
      <c r="C123" s="38" t="s">
        <v>71</v>
      </c>
      <c r="D123" s="111">
        <v>33658499</v>
      </c>
      <c r="F123" s="40"/>
      <c r="G123" s="29"/>
      <c r="H123" s="30"/>
      <c r="I123" s="30"/>
    </row>
    <row r="124" spans="3:10">
      <c r="C124" s="38" t="s">
        <v>72</v>
      </c>
      <c r="D124" s="111">
        <v>307843013.18000001</v>
      </c>
      <c r="E124" s="44"/>
      <c r="F124" s="40"/>
      <c r="G124" s="29"/>
      <c r="H124" s="30"/>
      <c r="I124" s="30"/>
    </row>
    <row r="125" spans="3:10">
      <c r="C125" s="38" t="s">
        <v>73</v>
      </c>
      <c r="D125" s="111">
        <f>D124-D123</f>
        <v>274184514.18000001</v>
      </c>
      <c r="F125" s="41"/>
      <c r="G125" s="29"/>
      <c r="H125" s="30"/>
      <c r="I125" s="30"/>
    </row>
    <row r="126" spans="3:10" ht="20.399999999999999" thickBot="1">
      <c r="C126" s="45"/>
      <c r="D126" s="46"/>
      <c r="E126" s="46"/>
      <c r="F126" s="117"/>
      <c r="G126" s="29"/>
      <c r="H126" s="30"/>
      <c r="I126" s="30"/>
    </row>
    <row r="127" spans="3:10">
      <c r="C127" s="27"/>
      <c r="D127" s="28"/>
      <c r="E127" s="28"/>
      <c r="F127" s="28"/>
      <c r="G127" s="23"/>
      <c r="H127" s="29"/>
      <c r="I127" s="30"/>
      <c r="J127" s="30"/>
    </row>
    <row r="128" spans="3:10">
      <c r="C128" s="27"/>
      <c r="D128" s="28"/>
      <c r="E128" s="28"/>
      <c r="F128" s="28"/>
      <c r="G128" s="23"/>
      <c r="H128" s="29"/>
      <c r="I128" s="30"/>
      <c r="J128" s="30"/>
    </row>
    <row r="129" spans="3:10">
      <c r="C129" s="5" t="s">
        <v>74</v>
      </c>
      <c r="F129" s="6"/>
      <c r="G129" s="7"/>
      <c r="H129" s="7"/>
      <c r="I129" s="7"/>
      <c r="J129" s="7"/>
    </row>
    <row r="130" spans="3:10">
      <c r="C130" s="1" t="s">
        <v>212</v>
      </c>
    </row>
    <row r="131" spans="3:10">
      <c r="C131" s="1" t="s">
        <v>213</v>
      </c>
    </row>
    <row r="132" spans="3:10">
      <c r="C132" s="118" t="s">
        <v>214</v>
      </c>
      <c r="D132" s="118"/>
      <c r="E132" s="118"/>
      <c r="F132" s="118"/>
      <c r="G132" s="118"/>
      <c r="H132" s="118"/>
      <c r="I132" s="118"/>
      <c r="J132" s="118"/>
    </row>
    <row r="133" spans="3:10">
      <c r="C133" s="132" t="s">
        <v>75</v>
      </c>
      <c r="D133" s="132"/>
      <c r="E133" s="132"/>
      <c r="F133" s="132"/>
      <c r="G133" s="132"/>
      <c r="H133" s="132"/>
      <c r="I133" s="132"/>
      <c r="J133" s="132"/>
    </row>
    <row r="134" spans="3:10">
      <c r="C134" s="133" t="s">
        <v>76</v>
      </c>
      <c r="D134" s="133"/>
      <c r="E134" s="133"/>
      <c r="F134" s="133"/>
      <c r="G134" s="133"/>
      <c r="H134" s="133"/>
      <c r="I134" s="133"/>
      <c r="J134" s="133"/>
    </row>
    <row r="135" spans="3:10">
      <c r="F135" s="6"/>
      <c r="G135" s="7"/>
      <c r="H135" s="7"/>
      <c r="I135" s="7"/>
      <c r="J135" s="7"/>
    </row>
    <row r="136" spans="3:10" ht="20.399999999999999" thickBot="1">
      <c r="C136" s="47" t="s">
        <v>77</v>
      </c>
      <c r="D136" s="48"/>
      <c r="E136" s="48"/>
      <c r="F136" s="6"/>
      <c r="G136" s="7"/>
      <c r="H136" s="7"/>
      <c r="I136" s="7"/>
      <c r="J136" s="7"/>
    </row>
    <row r="137" spans="3:10" ht="43.2">
      <c r="C137" s="49" t="s">
        <v>78</v>
      </c>
      <c r="D137" s="50" t="s">
        <v>200</v>
      </c>
      <c r="E137" s="50" t="s">
        <v>201</v>
      </c>
      <c r="F137" s="6"/>
      <c r="H137" s="7"/>
      <c r="I137" s="7"/>
      <c r="J137" s="7"/>
    </row>
    <row r="138" spans="3:10">
      <c r="C138" s="51" t="s">
        <v>79</v>
      </c>
      <c r="D138" s="52">
        <v>10.2759</v>
      </c>
      <c r="E138" s="52">
        <v>10.199</v>
      </c>
      <c r="F138" s="6"/>
      <c r="H138" s="7"/>
      <c r="I138" s="7"/>
      <c r="J138" s="7"/>
    </row>
    <row r="139" spans="3:10">
      <c r="C139" s="51" t="s">
        <v>80</v>
      </c>
      <c r="D139" s="52">
        <v>10.2172</v>
      </c>
      <c r="E139" s="52">
        <v>10.129099999999999</v>
      </c>
      <c r="F139" s="6"/>
      <c r="H139" s="7"/>
      <c r="I139" s="7"/>
      <c r="J139" s="7"/>
    </row>
    <row r="140" spans="3:10">
      <c r="C140" s="91" t="s">
        <v>171</v>
      </c>
      <c r="F140" s="53"/>
      <c r="H140" s="54"/>
      <c r="I140" s="7"/>
      <c r="J140" s="54"/>
    </row>
    <row r="141" spans="3:10" ht="25.8">
      <c r="C141" s="91" t="s">
        <v>202</v>
      </c>
      <c r="F141" s="53"/>
      <c r="H141" s="54"/>
      <c r="I141" s="7"/>
      <c r="J141" s="54"/>
    </row>
    <row r="142" spans="3:10" ht="25.8">
      <c r="C142" s="5" t="s">
        <v>210</v>
      </c>
      <c r="F142" s="53"/>
      <c r="H142" s="54"/>
      <c r="I142" s="7"/>
      <c r="J142" s="54"/>
    </row>
    <row r="143" spans="3:10">
      <c r="F143" s="53"/>
      <c r="H143" s="54"/>
      <c r="I143" s="7"/>
      <c r="J143" s="54"/>
    </row>
    <row r="144" spans="3:10">
      <c r="C144" s="134" t="s">
        <v>81</v>
      </c>
      <c r="D144" s="134"/>
      <c r="E144" s="134"/>
      <c r="F144" s="134"/>
      <c r="G144" s="134"/>
      <c r="H144" s="134"/>
      <c r="I144" s="134"/>
    </row>
    <row r="145" spans="3:10">
      <c r="C145" s="135" t="s">
        <v>82</v>
      </c>
      <c r="D145" s="135" t="s">
        <v>83</v>
      </c>
      <c r="E145" s="135"/>
      <c r="F145" s="55" t="s">
        <v>84</v>
      </c>
      <c r="G145" s="135" t="s">
        <v>85</v>
      </c>
      <c r="H145" s="135"/>
      <c r="I145" s="135"/>
      <c r="J145" s="56"/>
    </row>
    <row r="146" spans="3:10" ht="59.4">
      <c r="C146" s="135"/>
      <c r="D146" s="55" t="s">
        <v>86</v>
      </c>
      <c r="E146" s="55" t="s">
        <v>87</v>
      </c>
      <c r="F146" s="55" t="s">
        <v>88</v>
      </c>
      <c r="G146" s="55" t="s">
        <v>86</v>
      </c>
      <c r="H146" s="55" t="s">
        <v>87</v>
      </c>
      <c r="I146" s="55" t="s">
        <v>88</v>
      </c>
      <c r="J146" s="2"/>
    </row>
    <row r="147" spans="3:10">
      <c r="C147" s="57" t="s">
        <v>89</v>
      </c>
      <c r="D147" s="48" t="s">
        <v>90</v>
      </c>
      <c r="E147" s="48" t="s">
        <v>90</v>
      </c>
      <c r="F147" s="48" t="s">
        <v>90</v>
      </c>
      <c r="G147" s="48" t="s">
        <v>90</v>
      </c>
      <c r="H147" s="48" t="s">
        <v>90</v>
      </c>
      <c r="I147" s="58" t="s">
        <v>90</v>
      </c>
    </row>
    <row r="148" spans="3:10">
      <c r="C148" s="57" t="s">
        <v>91</v>
      </c>
      <c r="D148" s="48" t="s">
        <v>90</v>
      </c>
      <c r="E148" s="48" t="s">
        <v>90</v>
      </c>
      <c r="F148" s="48" t="s">
        <v>90</v>
      </c>
      <c r="G148" s="48" t="s">
        <v>90</v>
      </c>
      <c r="H148" s="48" t="s">
        <v>90</v>
      </c>
      <c r="I148" s="58" t="s">
        <v>90</v>
      </c>
    </row>
    <row r="149" spans="3:10">
      <c r="C149" s="57" t="s">
        <v>92</v>
      </c>
      <c r="D149" s="48" t="s">
        <v>90</v>
      </c>
      <c r="E149" s="48" t="s">
        <v>90</v>
      </c>
      <c r="F149" s="48" t="s">
        <v>90</v>
      </c>
      <c r="G149" s="48" t="s">
        <v>90</v>
      </c>
      <c r="H149" s="48" t="s">
        <v>90</v>
      </c>
      <c r="I149" s="58" t="s">
        <v>90</v>
      </c>
      <c r="J149" s="54"/>
    </row>
    <row r="150" spans="3:10">
      <c r="C150" s="57" t="s">
        <v>93</v>
      </c>
      <c r="D150" s="48" t="s">
        <v>90</v>
      </c>
      <c r="E150" s="48" t="s">
        <v>90</v>
      </c>
      <c r="F150" s="48" t="s">
        <v>90</v>
      </c>
      <c r="G150" s="48" t="s">
        <v>90</v>
      </c>
      <c r="H150" s="48" t="s">
        <v>90</v>
      </c>
      <c r="I150" s="58" t="s">
        <v>90</v>
      </c>
      <c r="J150" s="54"/>
    </row>
    <row r="151" spans="3:10" ht="20.399999999999999" thickBot="1">
      <c r="C151" s="59" t="s">
        <v>218</v>
      </c>
      <c r="D151" s="60" t="s">
        <v>90</v>
      </c>
      <c r="E151" s="60" t="s">
        <v>90</v>
      </c>
      <c r="F151" s="60" t="s">
        <v>90</v>
      </c>
      <c r="G151" s="60" t="s">
        <v>90</v>
      </c>
      <c r="H151" s="60" t="s">
        <v>90</v>
      </c>
      <c r="I151" s="61" t="s">
        <v>90</v>
      </c>
    </row>
    <row r="152" spans="3:10">
      <c r="C152" s="1" t="s">
        <v>94</v>
      </c>
      <c r="F152" s="53"/>
      <c r="H152" s="54"/>
      <c r="I152" s="7"/>
      <c r="J152" s="54"/>
    </row>
    <row r="153" spans="3:10">
      <c r="C153" s="1" t="s">
        <v>219</v>
      </c>
      <c r="F153" s="53"/>
      <c r="H153" s="54"/>
      <c r="I153" s="7"/>
      <c r="J153" s="54"/>
    </row>
    <row r="154" spans="3:10" ht="20.399999999999999" thickBot="1">
      <c r="F154" s="6"/>
      <c r="G154" s="7"/>
      <c r="H154" s="7"/>
      <c r="I154" s="7"/>
      <c r="J154" s="7"/>
    </row>
    <row r="155" spans="3:10" ht="20.399999999999999" thickBot="1">
      <c r="C155" s="62" t="s">
        <v>95</v>
      </c>
      <c r="D155" s="113">
        <v>1.31</v>
      </c>
      <c r="E155" s="6"/>
      <c r="F155" s="6"/>
      <c r="G155" s="7"/>
      <c r="H155" s="7"/>
      <c r="I155" s="7"/>
      <c r="J155" s="7"/>
    </row>
    <row r="156" spans="3:10">
      <c r="F156" s="6"/>
      <c r="G156" s="7"/>
      <c r="H156" s="7"/>
      <c r="I156" s="7"/>
      <c r="J156" s="7"/>
    </row>
    <row r="157" spans="3:10">
      <c r="C157" s="8" t="s">
        <v>96</v>
      </c>
      <c r="D157" s="8"/>
      <c r="E157" s="8"/>
      <c r="F157" s="63"/>
      <c r="G157" s="64"/>
      <c r="H157" s="64"/>
      <c r="I157" s="7"/>
      <c r="J157" s="7"/>
    </row>
    <row r="158" spans="3:10">
      <c r="C158" s="8" t="s">
        <v>203</v>
      </c>
      <c r="D158" s="8"/>
      <c r="E158" s="8"/>
      <c r="F158" s="65"/>
      <c r="G158" s="64"/>
      <c r="H158" s="64"/>
      <c r="I158" s="7"/>
      <c r="J158" s="7"/>
    </row>
    <row r="159" spans="3:10">
      <c r="C159" s="8" t="s">
        <v>204</v>
      </c>
      <c r="D159" s="8"/>
      <c r="E159" s="8"/>
      <c r="F159" s="65"/>
      <c r="G159" s="64"/>
      <c r="H159" s="64"/>
      <c r="I159" s="7"/>
      <c r="J159" s="7"/>
    </row>
    <row r="160" spans="3:10">
      <c r="C160" s="8" t="s">
        <v>97</v>
      </c>
      <c r="D160" s="8"/>
      <c r="E160" s="8"/>
      <c r="F160" s="65"/>
      <c r="G160" s="64"/>
      <c r="H160" s="64"/>
      <c r="I160" s="7"/>
      <c r="J160" s="7"/>
    </row>
    <row r="161" spans="3:10">
      <c r="C161" s="8" t="s">
        <v>98</v>
      </c>
      <c r="D161" s="8"/>
      <c r="E161" s="8"/>
      <c r="F161" s="65"/>
      <c r="G161" s="64"/>
      <c r="H161" s="64"/>
      <c r="I161" s="7"/>
      <c r="J161" s="7"/>
    </row>
    <row r="162" spans="3:10">
      <c r="C162" s="8" t="s">
        <v>99</v>
      </c>
      <c r="D162" s="8"/>
      <c r="E162" s="8"/>
      <c r="F162" s="65"/>
      <c r="G162" s="64"/>
      <c r="H162" s="64"/>
      <c r="I162" s="7"/>
      <c r="J162" s="7"/>
    </row>
    <row r="163" spans="3:10">
      <c r="C163" s="8" t="s">
        <v>217</v>
      </c>
      <c r="D163" s="8"/>
      <c r="E163" s="8"/>
      <c r="F163" s="65"/>
      <c r="G163" s="64"/>
      <c r="H163" s="64"/>
      <c r="I163" s="7"/>
      <c r="J163" s="7"/>
    </row>
    <row r="164" spans="3:10">
      <c r="C164" s="8" t="s">
        <v>205</v>
      </c>
      <c r="D164" s="8"/>
      <c r="E164" s="8"/>
      <c r="F164" s="65"/>
      <c r="G164" s="64"/>
      <c r="H164" s="64"/>
      <c r="I164" s="7"/>
      <c r="J164" s="7"/>
    </row>
    <row r="165" spans="3:10">
      <c r="C165" s="8" t="s">
        <v>100</v>
      </c>
      <c r="D165" s="8"/>
      <c r="E165" s="8"/>
      <c r="F165" s="63"/>
      <c r="G165" s="64"/>
      <c r="H165" s="64"/>
      <c r="I165" s="7"/>
      <c r="J165" s="7"/>
    </row>
    <row r="166" spans="3:10">
      <c r="C166" s="8" t="s">
        <v>206</v>
      </c>
      <c r="D166" s="8"/>
      <c r="E166" s="8"/>
      <c r="F166" s="65"/>
      <c r="G166" s="64"/>
      <c r="H166" s="64"/>
      <c r="I166" s="7"/>
      <c r="J166" s="7"/>
    </row>
    <row r="167" spans="3:10">
      <c r="C167" s="8" t="s">
        <v>101</v>
      </c>
      <c r="D167" s="8"/>
      <c r="E167" s="8"/>
      <c r="F167" s="63"/>
      <c r="G167" s="64"/>
      <c r="H167" s="64"/>
      <c r="I167" s="7"/>
      <c r="J167" s="7"/>
    </row>
    <row r="168" spans="3:10">
      <c r="C168" s="8" t="s">
        <v>207</v>
      </c>
      <c r="D168" s="8"/>
      <c r="E168" s="8"/>
      <c r="F168" s="63"/>
      <c r="G168" s="64"/>
      <c r="H168" s="64"/>
      <c r="I168" s="7"/>
      <c r="J168" s="7"/>
    </row>
    <row r="169" spans="3:10">
      <c r="C169" s="8" t="s">
        <v>102</v>
      </c>
      <c r="D169" s="8"/>
      <c r="E169" s="8"/>
      <c r="F169" s="63"/>
      <c r="G169" s="64"/>
      <c r="H169" s="64"/>
      <c r="I169" s="7"/>
      <c r="J169" s="7"/>
    </row>
    <row r="170" spans="3:10">
      <c r="C170" s="8" t="s">
        <v>208</v>
      </c>
      <c r="D170" s="8"/>
      <c r="E170" s="8"/>
      <c r="F170" s="6"/>
      <c r="G170" s="7"/>
      <c r="H170" s="7"/>
      <c r="I170" s="7"/>
      <c r="J170" s="7"/>
    </row>
    <row r="171" spans="3:10">
      <c r="C171" s="8"/>
      <c r="D171" s="16"/>
      <c r="E171" s="16"/>
      <c r="F171" s="6"/>
      <c r="G171" s="7"/>
      <c r="H171" s="7"/>
      <c r="I171" s="7"/>
      <c r="J171" s="7"/>
    </row>
    <row r="172" spans="3:10" ht="21.6">
      <c r="C172" s="5" t="s">
        <v>32</v>
      </c>
      <c r="F172" s="6"/>
      <c r="G172" s="7"/>
      <c r="H172" s="7"/>
      <c r="I172" s="7"/>
      <c r="J172" s="7"/>
    </row>
    <row r="173" spans="3:10">
      <c r="F173" s="6"/>
      <c r="G173" s="7"/>
      <c r="H173" s="7"/>
      <c r="I173" s="7"/>
      <c r="J173" s="7"/>
    </row>
    <row r="174" spans="3:10">
      <c r="F174" s="6"/>
      <c r="G174" s="7"/>
      <c r="H174" s="7"/>
      <c r="I174" s="7"/>
      <c r="J174" s="7"/>
    </row>
    <row r="175" spans="3:10">
      <c r="F175" s="6"/>
      <c r="G175" s="7"/>
      <c r="H175" s="7"/>
      <c r="I175" s="7"/>
      <c r="J175" s="7"/>
    </row>
    <row r="176" spans="3:10">
      <c r="F176" s="6"/>
      <c r="G176" s="7"/>
      <c r="H176" s="7"/>
      <c r="I176" s="7"/>
      <c r="J176" s="7"/>
    </row>
    <row r="177" spans="3:10">
      <c r="F177" s="6"/>
      <c r="G177" s="7"/>
      <c r="H177" s="7"/>
      <c r="I177" s="7"/>
      <c r="J177" s="7"/>
    </row>
    <row r="178" spans="3:10">
      <c r="F178" s="6"/>
      <c r="G178" s="7"/>
      <c r="H178" s="7"/>
      <c r="I178" s="7"/>
      <c r="J178" s="7"/>
    </row>
    <row r="179" spans="3:10">
      <c r="F179" s="6"/>
      <c r="G179" s="7"/>
      <c r="H179" s="7"/>
      <c r="I179" s="7"/>
      <c r="J179" s="7"/>
    </row>
    <row r="180" spans="3:10">
      <c r="F180" s="6"/>
      <c r="G180" s="7"/>
      <c r="H180" s="7"/>
      <c r="I180" s="7"/>
      <c r="J180" s="7"/>
    </row>
    <row r="181" spans="3:10">
      <c r="F181" s="6"/>
      <c r="G181" s="7"/>
      <c r="H181" s="7"/>
      <c r="I181" s="7"/>
      <c r="J181" s="7"/>
    </row>
    <row r="182" spans="3:10">
      <c r="F182" s="6"/>
      <c r="G182" s="7"/>
      <c r="H182" s="7"/>
      <c r="I182" s="7"/>
      <c r="J182" s="7"/>
    </row>
    <row r="183" spans="3:10">
      <c r="F183" s="6"/>
      <c r="G183" s="7"/>
      <c r="H183" s="7"/>
      <c r="I183" s="7"/>
      <c r="J183" s="7"/>
    </row>
    <row r="184" spans="3:10">
      <c r="F184" s="6"/>
      <c r="G184" s="7"/>
      <c r="H184" s="7"/>
      <c r="I184" s="7"/>
      <c r="J184" s="7"/>
    </row>
    <row r="185" spans="3:10">
      <c r="F185" s="6"/>
      <c r="G185" s="7"/>
      <c r="H185" s="7"/>
      <c r="I185" s="7"/>
      <c r="J185" s="7"/>
    </row>
    <row r="186" spans="3:10">
      <c r="F186" s="6"/>
      <c r="G186" s="7"/>
      <c r="H186" s="7"/>
      <c r="I186" s="7"/>
      <c r="J186" s="7"/>
    </row>
    <row r="187" spans="3:10">
      <c r="F187" s="6"/>
      <c r="G187" s="7"/>
      <c r="H187" s="7"/>
      <c r="I187" s="7"/>
      <c r="J187" s="7"/>
    </row>
    <row r="188" spans="3:10" ht="115.5" customHeight="1">
      <c r="C188" s="131" t="s">
        <v>33</v>
      </c>
      <c r="D188" s="131"/>
      <c r="E188" s="131"/>
      <c r="F188" s="131"/>
      <c r="G188" s="131"/>
      <c r="H188" s="131"/>
      <c r="I188" s="131"/>
      <c r="J188" s="131"/>
    </row>
  </sheetData>
  <mergeCells count="12">
    <mergeCell ref="C188:J188"/>
    <mergeCell ref="C133:J133"/>
    <mergeCell ref="C134:J134"/>
    <mergeCell ref="C144:I144"/>
    <mergeCell ref="C145:C146"/>
    <mergeCell ref="D145:E145"/>
    <mergeCell ref="G145:I145"/>
    <mergeCell ref="C132:J132"/>
    <mergeCell ref="C3:J3"/>
    <mergeCell ref="D4:J4"/>
    <mergeCell ref="D5:J5"/>
    <mergeCell ref="D6:J6"/>
  </mergeCells>
  <pageMargins left="0.7" right="0.7" top="0.75" bottom="0.75" header="0.3" footer="0.3"/>
  <headerFooter>
    <oddFooter xml:space="preserve">&amp;C_x000D_&amp;1#&amp;"Aptos"&amp;10&amp;K000000  For internal use only 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8E1E0B75DEC4C87B6F04205DFC11A" ma:contentTypeVersion="11" ma:contentTypeDescription="Create a new document." ma:contentTypeScope="" ma:versionID="67284d0039eb4a44bd0b69d84bbbbc74">
  <xsd:schema xmlns:xsd="http://www.w3.org/2001/XMLSchema" xmlns:xs="http://www.w3.org/2001/XMLSchema" xmlns:p="http://schemas.microsoft.com/office/2006/metadata/properties" xmlns:ns2="3815a291-0dc2-4599-80d7-6d019a01f3c8" xmlns:ns3="3a87169d-d977-49eb-8535-5e71eca92dd3" targetNamespace="http://schemas.microsoft.com/office/2006/metadata/properties" ma:root="true" ma:fieldsID="a7e155f1afc177afd590b3d70219b585" ns2:_="" ns3:_="">
    <xsd:import namespace="3815a291-0dc2-4599-80d7-6d019a01f3c8"/>
    <xsd:import namespace="3a87169d-d977-49eb-8535-5e71eca92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5a291-0dc2-4599-80d7-6d019a01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7169d-d977-49eb-8535-5e71eca92dd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2f36e-275f-4940-8457-d065f70c50a3}" ma:internalName="TaxCatchAll" ma:showField="CatchAllData" ma:web="3a87169d-d977-49eb-8535-5e71eca92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7169d-d977-49eb-8535-5e71eca92dd3" xsi:nil="true"/>
    <lcf76f155ced4ddcb4097134ff3c332f xmlns="3815a291-0dc2-4599-80d7-6d019a01f3c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78316F-0CE8-4D35-8E3C-11EE0CE25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15a291-0dc2-4599-80d7-6d019a01f3c8"/>
    <ds:schemaRef ds:uri="3a87169d-d977-49eb-8535-5e71eca92d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69FAD6-DE9F-49F7-91FC-96F3E3E7E589}">
  <ds:schemaRefs>
    <ds:schemaRef ds:uri="http://purl.org/dc/dcmitype/"/>
    <ds:schemaRef ds:uri="http://www.w3.org/XML/1998/namespace"/>
    <ds:schemaRef ds:uri="8ba7f8a6-1a63-44fc-b529-def3b4dfcdc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4b4c768-332d-409a-82e2-d2ac8e04a5f1"/>
    <ds:schemaRef ds:uri="http://schemas.microsoft.com/office/2006/metadata/properties"/>
    <ds:schemaRef ds:uri="3a87169d-d977-49eb-8535-5e71eca92dd3"/>
    <ds:schemaRef ds:uri="3815a291-0dc2-4599-80d7-6d019a01f3c8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CMFCF_Jan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2026-02-09T15:08:12Z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0x010100F668E1E0B75DEC4C87B6F04205DFC11A</vt:lpwstr>
  </property>
  <property fmtid="{D5CDD505-2E9C-101B-9397-08002B2CF9AE}" pid="3" name="MediaServiceImageTags">
    <vt:lpwstr/>
  </property>
  <property fmtid="{D5CDD505-2E9C-101B-9397-08002B2CF9AE}" pid="4" name="MSIP_Label_af1741f6-9e47-426e-a683-937c37d4ebc5_Enabled">
    <vt:lpwstr>true</vt:lpwstr>
  </property>
  <property fmtid="{D5CDD505-2E9C-101B-9397-08002B2CF9AE}" pid="5" name="MSIP_Label_af1741f6-9e47-426e-a683-937c37d4ebc5_SetDate">
    <vt:lpwstr>2025-12-05T11:58:14Z</vt:lpwstr>
  </property>
  <property fmtid="{D5CDD505-2E9C-101B-9397-08002B2CF9AE}" pid="6" name="MSIP_Label_af1741f6-9e47-426e-a683-937c37d4ebc5_Method">
    <vt:lpwstr>Privileged</vt:lpwstr>
  </property>
  <property fmtid="{D5CDD505-2E9C-101B-9397-08002B2CF9AE}" pid="7" name="MSIP_Label_af1741f6-9e47-426e-a683-937c37d4ebc5_Name">
    <vt:lpwstr>af1741f6-9e47-426e-a683-937c37d4ebc5</vt:lpwstr>
  </property>
  <property fmtid="{D5CDD505-2E9C-101B-9397-08002B2CF9AE}" pid="8" name="MSIP_Label_af1741f6-9e47-426e-a683-937c37d4ebc5_SiteId">
    <vt:lpwstr>1e9b61e8-e590-4abc-b1af-24125e330d2a</vt:lpwstr>
  </property>
  <property fmtid="{D5CDD505-2E9C-101B-9397-08002B2CF9AE}" pid="9" name="MSIP_Label_af1741f6-9e47-426e-a683-937c37d4ebc5_ActionId">
    <vt:lpwstr>3d1a04ef-6964-4dde-a45c-00ba8788eb7d</vt:lpwstr>
  </property>
  <property fmtid="{D5CDD505-2E9C-101B-9397-08002B2CF9AE}" pid="10" name="MSIP_Label_af1741f6-9e47-426e-a683-937c37d4ebc5_ContentBits">
    <vt:lpwstr>3</vt:lpwstr>
  </property>
  <property fmtid="{D5CDD505-2E9C-101B-9397-08002B2CF9AE}" pid="11" name="MSIP_Label_af1741f6-9e47-426e-a683-937c37d4ebc5_Tag">
    <vt:lpwstr>10, 0, 1, 1</vt:lpwstr>
  </property>
</Properties>
</file>